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/>
  <bookViews>
    <workbookView xWindow="0" yWindow="120" windowWidth="19440" windowHeight="10920" tabRatio="643"/>
  </bookViews>
  <sheets>
    <sheet name="PLANILHA ORÇAMENTÁRIA" sheetId="2" r:id="rId1"/>
    <sheet name="BDI" sheetId="3" r:id="rId2"/>
    <sheet name="CRONOGRAMA " sheetId="1" r:id="rId3"/>
    <sheet name="ADM. LOCAL" sheetId="10" r:id="rId4"/>
    <sheet name="M.M.C" sheetId="8" r:id="rId5"/>
    <sheet name="COMP-01" sheetId="9" r:id="rId6"/>
    <sheet name="COMP-02" sheetId="11" r:id="rId7"/>
  </sheets>
  <externalReferences>
    <externalReference r:id="rId8"/>
    <externalReference r:id="rId9"/>
    <externalReference r:id="rId10"/>
  </externalReferences>
  <definedNames>
    <definedName name="_xlnm.Print_Area" localSheetId="3">'ADM. LOCAL'!$A$1:$H$33</definedName>
    <definedName name="_xlnm.Print_Area" localSheetId="1">BDI!$B$4:$G$52</definedName>
    <definedName name="_xlnm.Print_Area" localSheetId="5">'COMP-01'!$A$1:$V$43</definedName>
    <definedName name="_xlnm.Print_Area" localSheetId="2">'CRONOGRAMA '!$B$3:$I$40</definedName>
    <definedName name="_xlnm.Print_Area" localSheetId="4">M.M.C!$A$1:$L$354</definedName>
    <definedName name="_xlnm.Print_Area" localSheetId="0">'PLANILHA ORÇAMENTÁRIA'!$B$1:$J$87</definedName>
    <definedName name="_xlnm.Print_Titles" localSheetId="0">'PLANILHA ORÇAMENTÁRIA'!$1:$8</definedName>
  </definedNames>
  <calcPr calcId="145621"/>
</workbook>
</file>

<file path=xl/calcChain.xml><?xml version="1.0" encoding="utf-8"?>
<calcChain xmlns="http://schemas.openxmlformats.org/spreadsheetml/2006/main">
  <c r="I11" i="8" l="1"/>
  <c r="G10" i="2" s="1"/>
  <c r="B16" i="1" l="1"/>
  <c r="U25" i="11"/>
  <c r="S26" i="11" s="1"/>
  <c r="U12" i="11"/>
  <c r="L14" i="11" s="1"/>
  <c r="U9" i="11"/>
  <c r="B14" i="11" s="1"/>
  <c r="S14" i="11" l="1"/>
  <c r="O21" i="11" s="1"/>
  <c r="O23" i="11" s="1"/>
  <c r="S33" i="11" s="1"/>
  <c r="S34" i="11" s="1"/>
  <c r="S35" i="11" s="1"/>
  <c r="S10" i="11"/>
  <c r="U25" i="9"/>
  <c r="S26" i="9" s="1"/>
  <c r="U12" i="9"/>
  <c r="L14" i="9" s="1"/>
  <c r="U9" i="9"/>
  <c r="B14" i="9" s="1"/>
  <c r="I18" i="2"/>
  <c r="J18" i="2" s="1"/>
  <c r="I16" i="2"/>
  <c r="J16" i="2" s="1"/>
  <c r="O19" i="2"/>
  <c r="O14" i="2"/>
  <c r="S14" i="9" l="1"/>
  <c r="O21" i="9" s="1"/>
  <c r="O23" i="9" s="1"/>
  <c r="S33" i="9" s="1"/>
  <c r="S10" i="9"/>
  <c r="J19" i="2"/>
  <c r="C16" i="1" s="1"/>
  <c r="C76" i="8"/>
  <c r="I16" i="1" l="1"/>
  <c r="E16" i="1"/>
  <c r="S34" i="9"/>
  <c r="S35" i="9" s="1"/>
  <c r="G14" i="10"/>
  <c r="G13" i="10"/>
  <c r="G12" i="10"/>
  <c r="H15" i="10" l="1"/>
  <c r="E17" i="10" s="1"/>
  <c r="E19" i="10" l="1"/>
  <c r="E20" i="10" s="1"/>
  <c r="H79" i="2"/>
  <c r="I79" i="2" s="1"/>
  <c r="E18" i="10"/>
  <c r="B23" i="1"/>
  <c r="B22" i="1"/>
  <c r="B21" i="1"/>
  <c r="B20" i="1"/>
  <c r="B19" i="1"/>
  <c r="B18" i="1"/>
  <c r="B17" i="1"/>
  <c r="B15" i="1"/>
  <c r="I74" i="2" l="1"/>
  <c r="I75" i="2"/>
  <c r="I76" i="2"/>
  <c r="I73" i="2"/>
  <c r="I69" i="2"/>
  <c r="I70" i="2"/>
  <c r="I68" i="2"/>
  <c r="I61" i="2"/>
  <c r="I62" i="2"/>
  <c r="I63" i="2"/>
  <c r="I64" i="2"/>
  <c r="I65" i="2"/>
  <c r="I60" i="2"/>
  <c r="I46" i="2"/>
  <c r="I47" i="2"/>
  <c r="I48" i="2"/>
  <c r="I49" i="2"/>
  <c r="I50" i="2"/>
  <c r="I51" i="2"/>
  <c r="I52" i="2"/>
  <c r="I53" i="2"/>
  <c r="I54" i="2"/>
  <c r="I55" i="2"/>
  <c r="I56" i="2"/>
  <c r="I57" i="2"/>
  <c r="I45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26" i="2"/>
  <c r="I22" i="2"/>
  <c r="I23" i="2"/>
  <c r="I21" i="2"/>
  <c r="I11" i="2"/>
  <c r="I12" i="2"/>
  <c r="I10" i="2"/>
  <c r="G76" i="2"/>
  <c r="G70" i="2"/>
  <c r="G55" i="2"/>
  <c r="G54" i="2"/>
  <c r="G53" i="2"/>
  <c r="G52" i="2"/>
  <c r="G51" i="2"/>
  <c r="G41" i="2"/>
  <c r="G32" i="2"/>
  <c r="G31" i="2"/>
  <c r="G29" i="2"/>
  <c r="G28" i="2"/>
  <c r="G27" i="2"/>
  <c r="O27" i="2"/>
  <c r="G23" i="2"/>
  <c r="G21" i="2"/>
  <c r="W77" i="2"/>
  <c r="W66" i="2"/>
  <c r="O24" i="2"/>
  <c r="W71" i="2"/>
  <c r="J21" i="2" l="1"/>
  <c r="J54" i="2"/>
  <c r="J52" i="2"/>
  <c r="J32" i="2"/>
  <c r="J28" i="2"/>
  <c r="J27" i="2"/>
  <c r="J51" i="2"/>
  <c r="J55" i="2"/>
  <c r="J53" i="2"/>
  <c r="J76" i="2"/>
  <c r="J41" i="2"/>
  <c r="J31" i="2"/>
  <c r="J23" i="2"/>
  <c r="J29" i="2"/>
  <c r="J70" i="2"/>
  <c r="O20" i="2"/>
  <c r="K179" i="8" l="1"/>
  <c r="K178" i="8"/>
  <c r="K177" i="8"/>
  <c r="K172" i="8"/>
  <c r="K171" i="8"/>
  <c r="K170" i="8"/>
  <c r="I165" i="8"/>
  <c r="I164" i="8"/>
  <c r="I163" i="8"/>
  <c r="I162" i="8"/>
  <c r="H156" i="8"/>
  <c r="H155" i="8"/>
  <c r="H154" i="8"/>
  <c r="H153" i="8"/>
  <c r="G147" i="8"/>
  <c r="G146" i="8"/>
  <c r="G145" i="8"/>
  <c r="G144" i="8"/>
  <c r="H115" i="8"/>
  <c r="H113" i="8"/>
  <c r="I56" i="8"/>
  <c r="I57" i="8" s="1"/>
  <c r="F69" i="8" s="1"/>
  <c r="I334" i="8"/>
  <c r="I333" i="8"/>
  <c r="I332" i="8"/>
  <c r="I331" i="8"/>
  <c r="I330" i="8"/>
  <c r="H325" i="8"/>
  <c r="G74" i="2" s="1"/>
  <c r="J74" i="2" s="1"/>
  <c r="K316" i="8"/>
  <c r="G73" i="2" s="1"/>
  <c r="J73" i="2" s="1"/>
  <c r="I213" i="8"/>
  <c r="I212" i="8"/>
  <c r="I211" i="8"/>
  <c r="D204" i="8"/>
  <c r="I204" i="8" s="1"/>
  <c r="F196" i="8"/>
  <c r="D196" i="8"/>
  <c r="K194" i="8"/>
  <c r="K195" i="8"/>
  <c r="K193" i="8"/>
  <c r="G132" i="8"/>
  <c r="G131" i="8"/>
  <c r="K173" i="8" l="1"/>
  <c r="G39" i="2" s="1"/>
  <c r="J39" i="2" s="1"/>
  <c r="G148" i="8"/>
  <c r="G36" i="2" s="1"/>
  <c r="J36" i="2" s="1"/>
  <c r="H157" i="8"/>
  <c r="G37" i="2" s="1"/>
  <c r="J37" i="2" s="1"/>
  <c r="I166" i="8"/>
  <c r="G38" i="2" s="1"/>
  <c r="J38" i="2" s="1"/>
  <c r="K180" i="8"/>
  <c r="G40" i="2" s="1"/>
  <c r="J40" i="2" s="1"/>
  <c r="H116" i="8"/>
  <c r="G119" i="8" s="1"/>
  <c r="I336" i="8"/>
  <c r="G75" i="2" s="1"/>
  <c r="I214" i="8"/>
  <c r="K196" i="8"/>
  <c r="C328" i="8"/>
  <c r="C318" i="8"/>
  <c r="C314" i="8"/>
  <c r="H306" i="8"/>
  <c r="G69" i="2" s="1"/>
  <c r="J69" i="2" s="1"/>
  <c r="J301" i="8"/>
  <c r="G68" i="2" s="1"/>
  <c r="J68" i="2" s="1"/>
  <c r="K294" i="8"/>
  <c r="K295" i="8" s="1"/>
  <c r="G65" i="2" s="1"/>
  <c r="J65" i="2" s="1"/>
  <c r="K289" i="8"/>
  <c r="K290" i="8" s="1"/>
  <c r="G64" i="2" s="1"/>
  <c r="J64" i="2" s="1"/>
  <c r="H284" i="8"/>
  <c r="H283" i="8"/>
  <c r="J278" i="8"/>
  <c r="J279" i="8" s="1"/>
  <c r="G62" i="2" s="1"/>
  <c r="J62" i="2" s="1"/>
  <c r="H273" i="8"/>
  <c r="H274" i="8" s="1"/>
  <c r="G61" i="2" s="1"/>
  <c r="J61" i="2" s="1"/>
  <c r="I266" i="8"/>
  <c r="I267" i="8" s="1"/>
  <c r="G60" i="2" s="1"/>
  <c r="J60" i="2" s="1"/>
  <c r="H259" i="8"/>
  <c r="C209" i="8"/>
  <c r="E207" i="8"/>
  <c r="J187" i="8"/>
  <c r="G42" i="2" s="1"/>
  <c r="J42" i="2" s="1"/>
  <c r="C185" i="8"/>
  <c r="I140" i="8"/>
  <c r="D132" i="8"/>
  <c r="H132" i="8" s="1"/>
  <c r="D131" i="8"/>
  <c r="H131" i="8" s="1"/>
  <c r="H105" i="8"/>
  <c r="H106" i="8" s="1"/>
  <c r="G109" i="8" s="1"/>
  <c r="H97" i="8"/>
  <c r="H98" i="8" s="1"/>
  <c r="G101" i="8" s="1"/>
  <c r="H85" i="8"/>
  <c r="H84" i="8"/>
  <c r="C82" i="8"/>
  <c r="H64" i="8"/>
  <c r="E126" i="8" s="1"/>
  <c r="H126" i="8" s="1"/>
  <c r="H63" i="8"/>
  <c r="E125" i="8" s="1"/>
  <c r="H125" i="8" s="1"/>
  <c r="I52" i="8"/>
  <c r="I53" i="8" s="1"/>
  <c r="D69" i="8" s="1"/>
  <c r="I47" i="8"/>
  <c r="I48" i="8" s="1"/>
  <c r="B69" i="8" s="1"/>
  <c r="H35" i="8"/>
  <c r="C27" i="8"/>
  <c r="H19" i="8"/>
  <c r="G12" i="2" s="1"/>
  <c r="J12" i="2" s="1"/>
  <c r="C17" i="8"/>
  <c r="I15" i="8"/>
  <c r="G11" i="2" s="1"/>
  <c r="J11" i="2" s="1"/>
  <c r="J10" i="2"/>
  <c r="C9" i="8"/>
  <c r="J75" i="2" l="1"/>
  <c r="J77" i="2" s="1"/>
  <c r="C22" i="1" s="1"/>
  <c r="I22" i="1" s="1"/>
  <c r="B230" i="8"/>
  <c r="I230" i="8" s="1"/>
  <c r="F225" i="8" s="1"/>
  <c r="H225" i="8" s="1"/>
  <c r="G49" i="2" s="1"/>
  <c r="J49" i="2" s="1"/>
  <c r="G47" i="2"/>
  <c r="J47" i="2" s="1"/>
  <c r="J71" i="2"/>
  <c r="C21" i="1" s="1"/>
  <c r="H21" i="1" s="1"/>
  <c r="B207" i="8"/>
  <c r="K207" i="8" s="1"/>
  <c r="G46" i="2" s="1"/>
  <c r="J46" i="2" s="1"/>
  <c r="G45" i="2"/>
  <c r="J45" i="2" s="1"/>
  <c r="G50" i="2"/>
  <c r="J50" i="2" s="1"/>
  <c r="F254" i="8"/>
  <c r="K254" i="8" s="1"/>
  <c r="G56" i="2" s="1"/>
  <c r="J56" i="2" s="1"/>
  <c r="G57" i="2"/>
  <c r="J57" i="2" s="1"/>
  <c r="C219" i="8"/>
  <c r="I219" i="8" s="1"/>
  <c r="G48" i="2" s="1"/>
  <c r="J48" i="2" s="1"/>
  <c r="D109" i="8"/>
  <c r="I109" i="8" s="1"/>
  <c r="D101" i="8"/>
  <c r="H37" i="8"/>
  <c r="G22" i="2" s="1"/>
  <c r="H285" i="8"/>
  <c r="G63" i="2" s="1"/>
  <c r="H65" i="8"/>
  <c r="H69" i="8" s="1"/>
  <c r="J69" i="8" s="1"/>
  <c r="G26" i="2" s="1"/>
  <c r="J26" i="2" s="1"/>
  <c r="H86" i="8"/>
  <c r="G30" i="2" s="1"/>
  <c r="J30" i="2" s="1"/>
  <c r="H133" i="8"/>
  <c r="F136" i="8" s="1"/>
  <c r="J58" i="2" l="1"/>
  <c r="J13" i="2"/>
  <c r="J22" i="2"/>
  <c r="J24" i="2" s="1"/>
  <c r="J63" i="2"/>
  <c r="J66" i="2" s="1"/>
  <c r="C20" i="1" s="1"/>
  <c r="I20" i="1" s="1"/>
  <c r="I21" i="1"/>
  <c r="E119" i="8"/>
  <c r="H127" i="8"/>
  <c r="D136" i="8" s="1"/>
  <c r="I136" i="8" s="1"/>
  <c r="I101" i="8"/>
  <c r="C17" i="1" l="1"/>
  <c r="I17" i="1" s="1"/>
  <c r="C15" i="1"/>
  <c r="E15" i="1" s="1"/>
  <c r="C19" i="1"/>
  <c r="F19" i="1" s="1"/>
  <c r="F17" i="1"/>
  <c r="E17" i="1"/>
  <c r="H140" i="8"/>
  <c r="G35" i="2" s="1"/>
  <c r="J35" i="2" s="1"/>
  <c r="G34" i="2"/>
  <c r="J34" i="2" s="1"/>
  <c r="C119" i="8"/>
  <c r="I119" i="8" s="1"/>
  <c r="G33" i="2" s="1"/>
  <c r="J33" i="2" s="1"/>
  <c r="H17" i="1" l="1"/>
  <c r="G17" i="1"/>
  <c r="H19" i="1"/>
  <c r="I19" i="1"/>
  <c r="G19" i="1"/>
  <c r="J43" i="2"/>
  <c r="C18" i="1" l="1"/>
  <c r="F18" i="1" l="1"/>
  <c r="E18" i="1"/>
  <c r="J79" i="2"/>
  <c r="J80" i="2" l="1"/>
  <c r="J81" i="2" s="1"/>
  <c r="C23" i="1" l="1"/>
  <c r="G38" i="3"/>
  <c r="D30" i="3"/>
  <c r="D38" i="3" s="1"/>
  <c r="I23" i="1" l="1"/>
  <c r="I24" i="1" s="1"/>
  <c r="E23" i="1"/>
  <c r="H23" i="1"/>
  <c r="G23" i="1"/>
  <c r="G24" i="1" s="1"/>
  <c r="F23" i="1"/>
  <c r="F24" i="1" s="1"/>
  <c r="E24" i="1"/>
  <c r="C24" i="1"/>
  <c r="D16" i="1" s="1"/>
  <c r="W58" i="2"/>
  <c r="O79" i="2"/>
  <c r="G26" i="1" l="1"/>
  <c r="E25" i="1"/>
  <c r="F25" i="1" s="1"/>
  <c r="G25" i="1" s="1"/>
  <c r="E26" i="1"/>
  <c r="E27" i="1" s="1"/>
  <c r="I26" i="1"/>
  <c r="F26" i="1"/>
  <c r="D22" i="1"/>
  <c r="D21" i="1"/>
  <c r="D23" i="1"/>
  <c r="O80" i="2"/>
  <c r="O57" i="2"/>
  <c r="O55" i="2"/>
  <c r="O50" i="2"/>
  <c r="O47" i="2"/>
  <c r="O44" i="2"/>
  <c r="O43" i="2"/>
  <c r="O33" i="2"/>
  <c r="O25" i="2"/>
  <c r="O13" i="2"/>
  <c r="F27" i="1" l="1"/>
  <c r="G27" i="1" s="1"/>
  <c r="H24" i="1"/>
  <c r="H25" i="1" l="1"/>
  <c r="I25" i="1" s="1"/>
  <c r="H26" i="1"/>
  <c r="H27" i="1" s="1"/>
  <c r="I27" i="1" s="1"/>
  <c r="D20" i="1"/>
  <c r="D15" i="1"/>
  <c r="D17" i="1"/>
  <c r="D19" i="1"/>
  <c r="D18" i="1"/>
  <c r="D24" i="1" l="1"/>
</calcChain>
</file>

<file path=xl/comments1.xml><?xml version="1.0" encoding="utf-8"?>
<comments xmlns="http://schemas.openxmlformats.org/spreadsheetml/2006/main">
  <authors>
    <author>Autor</author>
  </authors>
  <commentList>
    <comment ref="C6" authorId="0">
      <text>
        <r>
          <rPr>
            <sz val="9"/>
            <color indexed="81"/>
            <rFont val="Segoe UI"/>
            <family val="2"/>
          </rPr>
          <t>Nome do Orgão  ou Empresa Executante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Escolha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Escolha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" authorId="0">
      <text>
        <r>
          <rPr>
            <sz val="10"/>
            <color indexed="81"/>
            <rFont val="Tahoma"/>
            <family val="2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D22" authorId="0">
      <text>
        <r>
          <rPr>
            <sz val="10"/>
            <color indexed="81"/>
            <rFont val="Tahoma"/>
            <family val="2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24" authorId="0">
      <text>
        <r>
          <rPr>
            <sz val="10"/>
            <color indexed="81"/>
            <rFont val="Tahoma"/>
            <family val="2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D26" authorId="0">
      <text>
        <r>
          <rPr>
            <sz val="10"/>
            <color indexed="81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  <comment ref="D30" authorId="0">
      <text>
        <r>
          <rPr>
            <sz val="10"/>
            <color indexed="81"/>
            <rFont val="Tahoma"/>
            <family val="2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D32" authorId="0">
      <text>
        <r>
          <rPr>
            <sz val="10"/>
            <color indexed="81"/>
            <rFont val="Tahoma"/>
            <family val="2"/>
          </rPr>
          <t>COFINS (Contribuição para Financiamento da Seguridade Socia Financia a seguridade social pelo sistema S (SESC, SESI, SENAC, SENAI, SEST, SENAT, SENAR E SEBRAE).</t>
        </r>
      </text>
    </comment>
    <comment ref="D33" authorId="0">
      <text>
        <r>
          <rPr>
            <sz val="10"/>
            <color indexed="81"/>
            <rFont val="Tahoma"/>
            <family val="2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</commentList>
</comments>
</file>

<file path=xl/sharedStrings.xml><?xml version="1.0" encoding="utf-8"?>
<sst xmlns="http://schemas.openxmlformats.org/spreadsheetml/2006/main" count="1157" uniqueCount="526">
  <si>
    <t>PREFEITURA MUNICIPAL DE BREJETUBA</t>
  </si>
  <si>
    <t>PLANILHA ORÇAMENTÁRIA</t>
  </si>
  <si>
    <t>LOCAL  : LOTEAMENTO BADARÓ - BREJETUBA - ES</t>
  </si>
  <si>
    <t>CODIGO</t>
  </si>
  <si>
    <t>TAB. REFER.</t>
  </si>
  <si>
    <t>ITEM</t>
  </si>
  <si>
    <t>ESPESPECIFICAÇÃO</t>
  </si>
  <si>
    <t>UNID</t>
  </si>
  <si>
    <t>QUANT.</t>
  </si>
  <si>
    <t xml:space="preserve">PREÇO UNITARIO </t>
  </si>
  <si>
    <t>PREÇO TOTAL</t>
  </si>
  <si>
    <t/>
  </si>
  <si>
    <t>1.1</t>
  </si>
  <si>
    <t>m²</t>
  </si>
  <si>
    <t>TOTAL 1</t>
  </si>
  <si>
    <t>DRENAGEM E OBRAS DE ARTE CORRENTES</t>
  </si>
  <si>
    <t>2.1</t>
  </si>
  <si>
    <t>2.2</t>
  </si>
  <si>
    <t>m³</t>
  </si>
  <si>
    <t>TOTAL 2</t>
  </si>
  <si>
    <t>3.1</t>
  </si>
  <si>
    <t>4.1</t>
  </si>
  <si>
    <t>4.2</t>
  </si>
  <si>
    <t>PAVIMENTAÇÃO</t>
  </si>
  <si>
    <t>5.1</t>
  </si>
  <si>
    <t>TOTAL 5</t>
  </si>
  <si>
    <t>ADMINISTRAÇÃO LOCAL</t>
  </si>
  <si>
    <t>CRONOGRAMA FÍSICO FINANCEIRO</t>
  </si>
  <si>
    <t>ESPECIFICAÇÃO DOS SERVIÇOS</t>
  </si>
  <si>
    <t>TOTAL</t>
  </si>
  <si>
    <t>%</t>
  </si>
  <si>
    <t>1º MÊS</t>
  </si>
  <si>
    <t>2º MÊS</t>
  </si>
  <si>
    <t>3ºMÊS</t>
  </si>
  <si>
    <t>TOTAL ACUMULADO</t>
  </si>
  <si>
    <t>MÊSES EM %</t>
  </si>
  <si>
    <t>74209/001</t>
  </si>
  <si>
    <t>SINAPI</t>
  </si>
  <si>
    <t xml:space="preserve">EXECUÇÃO DE ALMOXARIFADO EM CANTEIRO DE OBRA EM CHAPA DE MADEIRA COMPENSADA, INCLUSO PRATELEIRAS. AF_02/2016 </t>
  </si>
  <si>
    <t xml:space="preserve"> </t>
  </si>
  <si>
    <t>74124/001</t>
  </si>
  <si>
    <t>POCO VISITA AG PLUV:CONC ARM 1X1X1,40M COLETOR D=40 A 50CM PAREDE E=15 CM BASE CONC FCK=10MPA REVEST C/ARG CIM/AREIA 1:4 INCL FORN TODOS MATERIAIS</t>
  </si>
  <si>
    <t xml:space="preserve">LASTRO DE VALA COM PREPARO DE FUNDO, LARGURA MENOR QUE 1,5 M, COM CAMA DA DE AREIA, LANÇAMENTO MECANIZADO, EM LOCAL COM NÍVEL BAIXO DE INTERFERÊNCIA. AF_06/2016
  </t>
  </si>
  <si>
    <t>REGULARIZACAO E COMPACTACAO DE SUBLEITO ATE 20 CM DE ESPESSURA</t>
  </si>
  <si>
    <t>GRELHA DE FERRO FUNDIDO PARA CANALETA LARG = 30CM, FORNECIMENTO E ASSENTAMENTO</t>
  </si>
  <si>
    <t>M</t>
  </si>
  <si>
    <t>DETALHAMENTO DO BDI</t>
  </si>
  <si>
    <t>PROPONENTE:</t>
  </si>
  <si>
    <t>Prefeitura Municipal de Brejetuba</t>
  </si>
  <si>
    <t>OBRA:</t>
  </si>
  <si>
    <t>1. Regime de Contribuição Previdenciária</t>
  </si>
  <si>
    <t>2. Tipo de Intervenção</t>
  </si>
  <si>
    <t>3. Incidências sobre o custo</t>
  </si>
  <si>
    <r>
      <t>Administração Central -</t>
    </r>
    <r>
      <rPr>
        <b/>
        <sz val="10"/>
        <rFont val="Arial"/>
        <family val="2"/>
      </rPr>
      <t xml:space="preserve"> AC</t>
    </r>
  </si>
  <si>
    <r>
      <t>Riscos -</t>
    </r>
    <r>
      <rPr>
        <b/>
        <sz val="10"/>
        <rFont val="Arial"/>
        <family val="2"/>
      </rPr>
      <t xml:space="preserve"> R</t>
    </r>
  </si>
  <si>
    <r>
      <t>Seguros e Garantias Contratuais -</t>
    </r>
    <r>
      <rPr>
        <b/>
        <sz val="10"/>
        <rFont val="Arial"/>
        <family val="2"/>
      </rPr>
      <t xml:space="preserve"> S+G</t>
    </r>
  </si>
  <si>
    <r>
      <t xml:space="preserve">Despesas e Encargos Financeiros - </t>
    </r>
    <r>
      <rPr>
        <b/>
        <sz val="10"/>
        <rFont val="Arial"/>
        <family val="2"/>
      </rPr>
      <t>DF</t>
    </r>
  </si>
  <si>
    <r>
      <t>Lucro -</t>
    </r>
    <r>
      <rPr>
        <b/>
        <sz val="10"/>
        <rFont val="Arial"/>
        <family val="2"/>
      </rPr>
      <t xml:space="preserve"> L</t>
    </r>
  </si>
  <si>
    <t>4 – Incidências sobre o preço de venda</t>
  </si>
  <si>
    <t>Despesas Tributárias - I</t>
  </si>
  <si>
    <t>ISS</t>
  </si>
  <si>
    <t>COFINS</t>
  </si>
  <si>
    <t>PIS</t>
  </si>
  <si>
    <t>INSS</t>
  </si>
  <si>
    <t>5 – Demonstrativo de cálculo do BDI</t>
  </si>
  <si>
    <r>
      <t xml:space="preserve">BDI=    </t>
    </r>
    <r>
      <rPr>
        <u/>
        <sz val="10"/>
        <rFont val="Arial"/>
        <family val="2"/>
      </rPr>
      <t>(1+(AC+S+R+G))(1+DF)(1+L))</t>
    </r>
    <r>
      <rPr>
        <sz val="10"/>
        <rFont val="Arial"/>
        <family val="2"/>
      </rPr>
      <t xml:space="preserve">  -1 =</t>
    </r>
  </si>
  <si>
    <t>( 1- I )</t>
  </si>
  <si>
    <t>Rodovias e Ferrovias</t>
  </si>
  <si>
    <t xml:space="preserve">BDI ADOTADO : </t>
  </si>
  <si>
    <t>MEMORIAL DE CALCULO</t>
  </si>
  <si>
    <t>INSTALAÇÃO DO CANTEIRO DE OBRAS</t>
  </si>
  <si>
    <t>X</t>
  </si>
  <si>
    <t>=</t>
  </si>
  <si>
    <r>
      <t>M</t>
    </r>
    <r>
      <rPr>
        <b/>
        <sz val="9"/>
        <rFont val="Calibri"/>
        <family val="2"/>
      </rPr>
      <t>²</t>
    </r>
  </si>
  <si>
    <t>x</t>
  </si>
  <si>
    <t>M²</t>
  </si>
  <si>
    <t>LARGURA</t>
  </si>
  <si>
    <t>ALTURA</t>
  </si>
  <si>
    <t>COMPRIM.</t>
  </si>
  <si>
    <t>TOTAL(M³)</t>
  </si>
  <si>
    <t>Tubo DN 30</t>
  </si>
  <si>
    <t>Tubo DN 40</t>
  </si>
  <si>
    <t>-</t>
  </si>
  <si>
    <t>M³</t>
  </si>
  <si>
    <t>π/4</t>
  </si>
  <si>
    <t>Quantidade</t>
  </si>
  <si>
    <t>UND</t>
  </si>
  <si>
    <t>Caixa Captação</t>
  </si>
  <si>
    <t>Caixa captação</t>
  </si>
  <si>
    <t>LADOS</t>
  </si>
  <si>
    <t>TOTAL ( M²)</t>
  </si>
  <si>
    <t xml:space="preserve">base cx </t>
  </si>
  <si>
    <r>
      <t>M</t>
    </r>
    <r>
      <rPr>
        <b/>
        <sz val="9"/>
        <rFont val="Calibri"/>
        <family val="2"/>
      </rPr>
      <t>³</t>
    </r>
  </si>
  <si>
    <t>QUANTID.</t>
  </si>
  <si>
    <t>KG/M</t>
  </si>
  <si>
    <t>TOTAL ( KG)</t>
  </si>
  <si>
    <t>KG</t>
  </si>
  <si>
    <t>Comprimento</t>
  </si>
  <si>
    <t>( Ver Projeto)</t>
  </si>
  <si>
    <t>1.2</t>
  </si>
  <si>
    <t>74157/004</t>
  </si>
  <si>
    <t>LANCAMENTO/APLICACAO MANUAL DE CONCRETO EM FUNDACOES</t>
  </si>
  <si>
    <t xml:space="preserve"> CONCRETO FCK = 20MPA, TRAÇO 1:2,7:3 (CIMENTO/ AREIA MÉDIA/ BRITA 1)  -PREPARO MECÂNICO COM BETONEIRA 400 L. AF_07/2016</t>
  </si>
  <si>
    <t>Kg</t>
  </si>
  <si>
    <t>3.2</t>
  </si>
  <si>
    <t>TRASNPORTE - CBUQ</t>
  </si>
  <si>
    <t>ESTADO DO ESPÍRITO SANTO</t>
  </si>
  <si>
    <t>Composições - Secretaria Municipal de Obras</t>
  </si>
  <si>
    <t>LOCAL:</t>
  </si>
  <si>
    <t>DESCRIÇÃO DO SERVIÇO</t>
  </si>
  <si>
    <t>UNIDADE</t>
  </si>
  <si>
    <t>COMP.  Nº</t>
  </si>
  <si>
    <t xml:space="preserve">ADMINISTRAÇÃO LOCAL </t>
  </si>
  <si>
    <t>UN</t>
  </si>
  <si>
    <t>COMP-01</t>
  </si>
  <si>
    <t>CATEGORIAS  PROFISSIONAIS</t>
  </si>
  <si>
    <t>UNID.</t>
  </si>
  <si>
    <t>P. UNIT.</t>
  </si>
  <si>
    <t>SUB-TOTAIS</t>
  </si>
  <si>
    <t>TOTAL    A</t>
  </si>
  <si>
    <t>DISCRIMINAÇÃO</t>
  </si>
  <si>
    <t>TAXA</t>
  </si>
  <si>
    <t>VALORES</t>
  </si>
  <si>
    <t>OBS</t>
  </si>
  <si>
    <t>RESUMO</t>
  </si>
  <si>
    <t xml:space="preserve">      MÃO DE OBRA           (TOTAL  A)</t>
  </si>
  <si>
    <t xml:space="preserve">      LEIS SOCIAIS  (SOBRE O TOTAL  A)</t>
  </si>
  <si>
    <t>PREÇO UNITÁRIO</t>
  </si>
  <si>
    <t>UND.</t>
  </si>
  <si>
    <t>CAIXA CAPTAÇÃO</t>
  </si>
  <si>
    <t>TOTAL M3XKM</t>
  </si>
  <si>
    <t>M3XKM</t>
  </si>
  <si>
    <t>Remanejamento de ligação e religação de redes de esgoto, em Vias Urbanas</t>
  </si>
  <si>
    <t>Fornecimento e assentamento de ladrilho hidráulico ranhurado, vermelho, dim. 20x20 cm, esp. 1.5cm, assentado com pasta de cimento colante, exclusive regularização e lastro</t>
  </si>
  <si>
    <t>1.3</t>
  </si>
  <si>
    <t>4.3</t>
  </si>
  <si>
    <t>4.4</t>
  </si>
  <si>
    <t>4.5</t>
  </si>
  <si>
    <t>4.6</t>
  </si>
  <si>
    <t>4.7</t>
  </si>
  <si>
    <t>4.8</t>
  </si>
  <si>
    <t>4.9</t>
  </si>
  <si>
    <t>73916/002</t>
  </si>
  <si>
    <t>PLACA ESMALTADA PARA IDENTIFICAÇÃO DE NOME DE RUAS,  DIMENSÃO 45X25 CM, INCLUSIVE SUPORTE DE APOIO METÁLICO</t>
  </si>
  <si>
    <t>SINALIZAÇÃO HORIZONTAL COM TINTA RETRORREFLETIVA A BASE DE RESINA ACRÍLICA COM MICROESFERAS DE VIDRO</t>
  </si>
  <si>
    <t>4 S 06 200 02</t>
  </si>
  <si>
    <t>FORNECIMENTO E IMPLANTAÇÃO PLACA SINALIZAÇÃO TOTAL REFLETIVA</t>
  </si>
  <si>
    <t>1 A 01 870 01</t>
  </si>
  <si>
    <t>CONFECÇÃO DE SUPORTE E TRAVESSA PARA PLACA DE SINALIZAÇÃO</t>
  </si>
  <si>
    <t>MÃO DE OBRA</t>
  </si>
  <si>
    <t>HRS</t>
  </si>
  <si>
    <t xml:space="preserve">      BDI   (SOBRE TOTAL  A)</t>
  </si>
  <si>
    <t>3.3</t>
  </si>
  <si>
    <t>EXECUÇÃO DE SANITÁRIO E VESTIÁRIO EM CANTEIRO DE OBRA EM CHAPA DE MADEIRA COMPENSADA, NÃO INCLUSO MOBILIÁRIO. AF_02/2016</t>
  </si>
  <si>
    <t>Placa R-01 - Parada obrigatória</t>
  </si>
  <si>
    <t>Placa A-45 - Rua sem saída</t>
  </si>
  <si>
    <t>Placa - R-28 - Duplo sentido</t>
  </si>
  <si>
    <t>Placa - R-6g - proibido estacionar (início / término)</t>
  </si>
  <si>
    <t>Área</t>
  </si>
  <si>
    <t>Placa A-32 B - Passagem de pedestres</t>
  </si>
  <si>
    <t>FAIXA DE PEDESTRE</t>
  </si>
  <si>
    <t>COMPRIMENTO (M)</t>
  </si>
  <si>
    <t>LARGURA(M)</t>
  </si>
  <si>
    <t>QUANTIDADE</t>
  </si>
  <si>
    <t xml:space="preserve">PLACA DE OBRA EM CHAPA DE ACO GALVANIZADO </t>
  </si>
  <si>
    <t>BDI =</t>
  </si>
  <si>
    <t>TOTAL (M)</t>
  </si>
  <si>
    <t>MOBILIZAÇÃO</t>
  </si>
  <si>
    <t>DESMOBILIZAÇÃO</t>
  </si>
  <si>
    <t>DISTÂNCIA (KM)</t>
  </si>
  <si>
    <t>Largura</t>
  </si>
  <si>
    <t>Altura</t>
  </si>
  <si>
    <t>M3</t>
  </si>
  <si>
    <t>M2</t>
  </si>
  <si>
    <t>lados</t>
  </si>
  <si>
    <t>Espessura parede</t>
  </si>
  <si>
    <t>Dimensões da caixa</t>
  </si>
  <si>
    <t>total</t>
  </si>
  <si>
    <t>Fundo</t>
  </si>
  <si>
    <t>Lados da caixa</t>
  </si>
  <si>
    <t>Cabeceira da caixa</t>
  </si>
  <si>
    <t>Quantidade de barras x as dimensões da caixa x pelo peso específico do aço</t>
  </si>
  <si>
    <t>N° barras</t>
  </si>
  <si>
    <t>Cabeceira</t>
  </si>
  <si>
    <t>Lado</t>
  </si>
  <si>
    <t>Peso do aço</t>
  </si>
  <si>
    <t>PROFUNDIDADE</t>
  </si>
  <si>
    <t>Comprimento externo</t>
  </si>
  <si>
    <t>Comprimento interno</t>
  </si>
  <si>
    <t>Cabeceira externa</t>
  </si>
  <si>
    <t>Cabeceira interna</t>
  </si>
  <si>
    <t>(ver dimensões em projeto)</t>
  </si>
  <si>
    <t>CAIXA RALO</t>
  </si>
  <si>
    <t xml:space="preserve">             </t>
  </si>
  <si>
    <t>COMPRIMENTO EXTERNO MAIS 10 CM DE CADA LADO</t>
  </si>
  <si>
    <t>LARGURA EXTERNA MAIS 10CM CADA LADO</t>
  </si>
  <si>
    <t>(VER DIMENSÕES EM PROJETO)</t>
  </si>
  <si>
    <t>EXECUÇÃO DE PASSEIO (CALÇADA) OU PISO DE CONCRETO COM CONCRETO MOLDADO   IN LOCO, USINADO, ACABAMENTO CONVENCIONAL, NÃO ARMADO. AF_07/2016</t>
  </si>
  <si>
    <t xml:space="preserve"> EXECUÇÃO DE PASSEIO (CALÇADA) OU PISO DE CONCRETO COM CONCRETO MOLDADO   IN LOCO, USINADO, ACABAMENTO CONVENCIONAL, NÃO ARMADO. AF_07/2016
</t>
  </si>
  <si>
    <t>94991</t>
  </si>
  <si>
    <t>TOTAL GERAL S/ BDI</t>
  </si>
  <si>
    <t>EXECUÇÃO E COMPACTAÇÃO DE BASE E OU SUB BASE COM BRITA GRADUADA SIMPLES - EXCLUSIVE CARGA E TRANSPORTE. AF_09/2017</t>
  </si>
  <si>
    <t>FORMA TABUA P/ CONCRETO EM FUNDACAO RADIER C/ REAPROVEITAMENTO 10X.</t>
  </si>
  <si>
    <t>LOCAL  : BAIRRO ULIANA - BREJETUBA - ES</t>
  </si>
  <si>
    <t>COPRIMENTO</t>
  </si>
  <si>
    <t xml:space="preserve">Mobilização e desmobilização de equipamentos com carreta prancha </t>
  </si>
  <si>
    <t>2.0</t>
  </si>
  <si>
    <t>Cones para sinalização, fornecimento e colocação</t>
  </si>
  <si>
    <t>Tela de proteção de segurança de PVC cor laranja com suporte para sinalização de obras</t>
  </si>
  <si>
    <t>TOTAL(M)</t>
  </si>
  <si>
    <t>ELEMENTOS DE MADEIRA PARA SINALIZAÇÃO - CAVALETES</t>
  </si>
  <si>
    <t>Quantidade de poço de visita</t>
  </si>
  <si>
    <t>(conforme projeto de drenagem)</t>
  </si>
  <si>
    <t>3.0</t>
  </si>
  <si>
    <t>SERVIÇOS RODOVIÁRIOS -DRENAGEM E OBRAS DE ARTE CORRENTES</t>
  </si>
  <si>
    <t>ESCAVAÇÃO MECANIZADA DE VALA COM PROF. ATÉ 1,5 M (MÉDIA ENTRE MONTANTE E JUSANTE/UMA COMPOSIÇÃO POR TRECHO) COM RETROESCAVADEIRA (CAPACIDADE DA CAÇAMBA DA RETRO: 0,26 M3 / POTÊNCIA: 88 HP), LARGURA DE 0,8 M A 1,5 M, EM SOLO DE 1A CATEGORIA, LOCAIS COM BAIXO NÍVEL DE INTERFERÊNCIA. AF_01/2015</t>
  </si>
  <si>
    <t>LARGURA +10 CM C/LADO</t>
  </si>
  <si>
    <t xml:space="preserve">ALTURA </t>
  </si>
  <si>
    <t>COMPRIMENTO +10CM CADA LADO</t>
  </si>
  <si>
    <t>LARGURA +10 CMC/LADO</t>
  </si>
  <si>
    <t>CAIXAS RALO</t>
  </si>
  <si>
    <t>TOTAL ESCAVAÇÃO DE VALAS PARA ASSENTAMENTO DOS TUBOS</t>
  </si>
  <si>
    <t>QUANTIDADE DE TUBO CONFORME LEGENDA DO PROJETO DE DRENAGEM</t>
  </si>
  <si>
    <t>POÇO DE VISITA</t>
  </si>
  <si>
    <t>ESCAVAÇÃO DOS TUBOS</t>
  </si>
  <si>
    <t>LARGURA DA VALA</t>
  </si>
  <si>
    <t>(Quantitativo conforme Legenda de Projeto de Drenagem)</t>
  </si>
  <si>
    <t>Caixa ralo de elementos pré-moldados em concreto (tudo incluído)</t>
  </si>
  <si>
    <t>ESPESSURA DA CAMADA</t>
  </si>
  <si>
    <t>EXTENSÃO DA REDE</t>
  </si>
  <si>
    <t>TUBO DE CONCRETO (SIMPLES) PARA REDES COLETORAS DE ÁGUAS PLUVIAIS, DIÂMETRO DE 300 MM, JUNTA RÍGIDA, INSTALADO EM LOCAL COM BAIXO NÍVEL DE INTERFERÊNCIAS - FORNECIMENTO E ASSENTAMENTO. AF_12/2015</t>
  </si>
  <si>
    <t>TUBO DE CONCRETO PARA REDES COLETORAS DE ÁGUAS PLUVIAIS, DIÂMETRO DE 400 MM, JUNTA RÍGIDA, INSTALADO EM LOCAL COM BAIXO NÍVEL DE INTERFERÊNCIAS - FORNECIMENTO E ASSENTAMENTO. AF_12/2015</t>
  </si>
  <si>
    <t>VOLUME DOS POÇOS DE VISITA CONFORME COTAS DO PROJETO DE DRENAGEM</t>
  </si>
  <si>
    <t xml:space="preserve">COMPRIM. </t>
  </si>
  <si>
    <t>VOLUME</t>
  </si>
  <si>
    <t>ESCAVAÇÃO TOTAL DO POÇO DE VISITA CALCULADO NO ITEM 3.1  E 3.2</t>
  </si>
  <si>
    <t>SOMATÓRIO DO VOLUME DO POÇO DE VISITA</t>
  </si>
  <si>
    <t>TOTAL REATERRO</t>
  </si>
  <si>
    <t>VOLUME DAS CAIXAS RALO</t>
  </si>
  <si>
    <t>VOLUME DE REATERRO PARA CAIXAS RALO É IGUAL ESCAVAÇÃO TOTAL PARA CAIXAS RALO CALCULADO NO ITEM 3.1 MENOS O SOMATÓRIO DOS  VOLUMES DAS CAIXAS RALO</t>
  </si>
  <si>
    <t>ESCAVAÇÃO TOTAL  PARA CAIXA RALO CALCULADO NO (ITEM 3.1)</t>
  </si>
  <si>
    <t>TOTAL DE REATERRO DE VALA COM COMPACTAÇÃO MANUAL É IGUAL AO TOTAL DE REATERRO PARA POÇO DE VISITA MAIS TOTAL DE REATERRO PARA CAIXAS RALO</t>
  </si>
  <si>
    <t>+</t>
  </si>
  <si>
    <t>TOTAL GERAL REATERO</t>
  </si>
  <si>
    <t>REATERRO MECANIZADO DE VALA COM RETROESCAVADEIRA (CAPACIDADE DA CAÇAMBA DA RETRO: 0,26 M³ / POTÊNCIA: 88 HP), LARGURA DE 0,8 A 1,5 M, PROFUNDIDADE ATÉ 1,5 M, COM SOLO (SEM SUBSTITUIÇÃO) DE 1ª CATEGORIA EM LOCAIS COM BAIXO NÍVEL DE INTERFERÊNCIA. AF_04/2016</t>
  </si>
  <si>
    <t>VOLUME DE ESCAVAÇÃO CALCULADO NO ITEM 3.1 E 3.2</t>
  </si>
  <si>
    <t xml:space="preserve">O VOLUME DE REATERRO MECANIZADO SERÁ IGUAL AO (VOLUME DE ESCAVAÇÃO DAS VALAS CONFORME OS DIAMETROS DO TUBO MENOS O VOLUME OCUPADO PELOS TUBOS) </t>
  </si>
  <si>
    <t>VOLUME DE ESCAVAÇÃO ITEM 3.1</t>
  </si>
  <si>
    <t>DIAMETRO</t>
  </si>
  <si>
    <t>VOLUME TOTAL DE REATERRO IGUAL</t>
  </si>
  <si>
    <t>Volume Escavação</t>
  </si>
  <si>
    <t>Volume ocupado pelos tubos</t>
  </si>
  <si>
    <t>EXECUÇÃO E COMPACTAÇÃO DE ATERRO COM SOLO PREDOMINANTEMENTE ARGILOSO EXCLUSIVE ESCAVAÇÃO, CARGA E TRANSPORTE E SOLO. AF_09/2017</t>
  </si>
  <si>
    <t>Igual ao volume total de reaterro calculado no item 3.13</t>
  </si>
  <si>
    <t>DISTÂNCIA MÉDIA ATÉ REDE DE ESGOTO</t>
  </si>
  <si>
    <t>ESCAVACAO MECANICA CAMPO ABERTO EM SOLO EXCETO ROCHA ATE 2,00M PROFUNDIDADE</t>
  </si>
  <si>
    <t>RUAS</t>
  </si>
  <si>
    <t>TRASNPORTE DO SOLO</t>
  </si>
  <si>
    <t>TRANSPORTE COM CAMINHÃO BASCULANTE DE 14 M3, EM VIA URBANA EM LEITO NATURAL (UNIDADE: M3XKM). AF_04/2016</t>
  </si>
  <si>
    <t>CAMADA DE SUB BASE</t>
  </si>
  <si>
    <t>ÁREA EM M² DA FAIXA DE ROLAMENTO + ÁREA DA FAIXA DE AFASTAMENTO (VER PROJETO DE PAVIMENTAÇÃO)</t>
  </si>
  <si>
    <t>TOTAL DE ESCAVAÇÃO (ITEM 4.1)</t>
  </si>
  <si>
    <t>VOLUME DE REAPEROVEITAMENTO DE SOLO PARA CAMADA DE SUB BASE</t>
  </si>
  <si>
    <t>FATOR DE ENPOLAMENTO</t>
  </si>
  <si>
    <t>KM</t>
  </si>
  <si>
    <t>EXECUÇÃO E COMPACTAÇÃO DE BASE E OU SUB BASE COM SOLO ESTABILIZADO GRANULOMETRICAMENTE - EXCLUSIVE ESCAVAÇÃO, CARGA E TRANSPORTE E SOLO. AF_09/2017</t>
  </si>
  <si>
    <t>TRANSPORTE COM CAMINHÃO BASCULANTE DE 18 M3, EM VIA URBANA PAVIMENTADA, DMT ACIMA DE 30 KM(UNIDADE: M3XKM). AF_09/2016</t>
  </si>
  <si>
    <t>EXECUÇÃO DA BASE</t>
  </si>
  <si>
    <t>ASSENTAMENTO DE GUIA (MEIO-FIO) EM TRECHO RETO, CONFECCIONADA EM CONCRETO PRÉ-FABRICADO, DIMENSÕES 100X15X13X30 CM (COMPRIMENTO X BASE INFERIOR X BASE SUPERIOR X ALTURA), PARA VIAS URBANAS (USO VIÁRIO). AF_06/2016</t>
  </si>
  <si>
    <t>ASSENTAMENTO DE GUIA (MEIO-FIO) EM TRECHO CURVO, CONFECCIONADA EM CONCRETO PRÉ-FABRICADO, DIMENSÕES 100X15X13X30 CM (COMPRIMENTO X BASE INFERIOR X BASE SUPERIOR X ALTURA), PARA VIAS URBANAS (USO VIÁRIO). AF_06/2016</t>
  </si>
  <si>
    <t>EXECUÇÃO DE SARJETA DE CONCRETO USINADO, MOLDADA IN LOCO EM TRECHO CURVO, 60 CM BASE X 15 CM ALTURA. AF_06/2016</t>
  </si>
  <si>
    <t>4.10</t>
  </si>
  <si>
    <t>EXECUÇÃO DE SARJETA DE CONCRETO USINADO, MOLDADA IN LOCO EM TRECHO RETO, 60 CM BASE X 15 CM ALTURA. AF_06/2016</t>
  </si>
  <si>
    <t>4.11</t>
  </si>
  <si>
    <t>PINTURA DE LIGACAO COM EMULSAO RR-2C</t>
  </si>
  <si>
    <t>( Conforme legenda de projeto de pavimentação)</t>
  </si>
  <si>
    <t>4.12</t>
  </si>
  <si>
    <t>TRANSPORTE DE MATERIAL ASFALTICO, COM CAMINHÃO COM CAPACIDADE DE 20000  L EM RODOVIA PAVIMENTADA PARA DISTÂNCIAS MÉDIAS DE TRANSPORTE IGUAL OU INFERIOR A 100 KM. AF_02/2016 (DISTANCIA MÁXIMA50KM)</t>
  </si>
  <si>
    <t>DISTÂNCIA DE FORNECEDOR MAIS PRÓXIMO</t>
  </si>
  <si>
    <t>VOLUME DE CBUQ INFORMADO NO ITEM 4.14 (m3)</t>
  </si>
  <si>
    <t>PESO: T/M³</t>
  </si>
  <si>
    <t>TOTAL TXKM</t>
  </si>
  <si>
    <t>TXKM</t>
  </si>
  <si>
    <t>4.13</t>
  </si>
  <si>
    <t>5.0</t>
  </si>
  <si>
    <t>VIGAS DE TRAVAMENTO</t>
  </si>
  <si>
    <t>LASTRO DE CONCRETO MAGRO, APLICADO EM PISOS OU RADIERS. AF_08/2017</t>
  </si>
  <si>
    <t>LARGURA DA VIGA</t>
  </si>
  <si>
    <t>COMPRIMENTO</t>
  </si>
  <si>
    <t>QUANTIDADE DE VIGAS</t>
  </si>
  <si>
    <t>VIGA (15 X 50)</t>
  </si>
  <si>
    <t>5.2</t>
  </si>
  <si>
    <t>ARMAÇÃO DE BLOCO, VIGA BALDRAME OU SAPATA UTILIZANDO AÇO CA-50 DE 6,3MM - MONTAGEM. AF_06/2017</t>
  </si>
  <si>
    <t>QUANTID.  DE ESTRIBOS</t>
  </si>
  <si>
    <t>COMPRIM. DOS ESTRIBOS</t>
  </si>
  <si>
    <t>VIGA DE TRAVAMENTO</t>
  </si>
  <si>
    <t>5.3</t>
  </si>
  <si>
    <t>ARMAÇÃO DE BLOCO, VIGA BALDRAME OU SAPATA UTILIZANDO AÇO CA-50 DE 10,0MM - MONTAGEM. AF_06/2017</t>
  </si>
  <si>
    <t>N° de barras</t>
  </si>
  <si>
    <t xml:space="preserve">Comprimento da viga </t>
  </si>
  <si>
    <t>5.4</t>
  </si>
  <si>
    <t>FABRICAÇÃO, MONTAGEM E DESMONTAGEM DE FÔRMA PARA VIGA BALDRAME, EM MADEIRA SERRADA, E=25 MM, 4 UTILIZAÇÕES. AF_06/2017</t>
  </si>
  <si>
    <t>COMPRIM. /LARGURA</t>
  </si>
  <si>
    <t>QUANTIDADE  DE VIGAS</t>
  </si>
  <si>
    <t>Comprimento da viga</t>
  </si>
  <si>
    <t>face da viga</t>
  </si>
  <si>
    <t>5.5</t>
  </si>
  <si>
    <t>CONCRETO FCK = 25MPA, TRAÇO 1:2,3:2,7 (CIMENTO/ AREIA MÉDIA/ BRITA 1)- PREPARO MECÂNICO COM BETONEIRA 400 L. AF_07/2016</t>
  </si>
  <si>
    <t>COMPRIMENTO DA VIGA</t>
  </si>
  <si>
    <t xml:space="preserve">Largura da viga </t>
  </si>
  <si>
    <t>Quantidade de vigas</t>
  </si>
  <si>
    <t>5.6</t>
  </si>
  <si>
    <t>LANÇAMENTO COM USO DE BALDES, ADENSAMENTO E ACABAMENTO DE CONCRETO EM ESTRUTURAS. AF_12/2015</t>
  </si>
  <si>
    <t>6.0</t>
  </si>
  <si>
    <t>CALÇADA DE ACESSIBILIDADE</t>
  </si>
  <si>
    <t>6.1</t>
  </si>
  <si>
    <t>Lastro de brita, inclusive transporte da brita</t>
  </si>
  <si>
    <t>ÁREA DE CALÇADA INFORMADA NA LEGENDA DE PROJETO DE CALÇAMENTO</t>
  </si>
  <si>
    <t>ESPESSURA DO LASTRO DE BRITA</t>
  </si>
  <si>
    <t>6.2</t>
  </si>
  <si>
    <t>6.3</t>
  </si>
  <si>
    <t>7.0</t>
  </si>
  <si>
    <t>SINALIZAÇÃO VIÁRIA HORIZONTAL E VERTICAL</t>
  </si>
  <si>
    <t>7.1</t>
  </si>
  <si>
    <t>7.2</t>
  </si>
  <si>
    <t>7.3</t>
  </si>
  <si>
    <t>Quantidade minima necessária considerando distancia entre ruas</t>
  </si>
  <si>
    <t>CAIXAS RALO 1,30X0,70X0,80</t>
  </si>
  <si>
    <t>QUANTIDADE DE CAIXAS RALOS INFORMADA NA LEGENDA DO PROJETO DE DRENAGEM</t>
  </si>
  <si>
    <t>QUANTIDADE DE POÇOS DE VISITA INFORMADO NA LEGENDA DO PROJETO DE DRENAGEM</t>
  </si>
  <si>
    <t>comprimento linear da rede</t>
  </si>
  <si>
    <t>Poço de Visita = largura x  profundidade x comprimento x quantidade.</t>
  </si>
  <si>
    <t>VOLUME DOS TUBOS</t>
  </si>
  <si>
    <t>O volume ocupado pelos tubos é igual a área da seção circular  do tubo X  a extensão de cada rede</t>
  </si>
  <si>
    <t>Tubo DN 40INFORMADO NO ITEM 3.10</t>
  </si>
  <si>
    <t>Tubo DN 30 INFORMADO NO ITEM 3.8</t>
  </si>
  <si>
    <t>PROFUNDIDADE DA CAMADA</t>
  </si>
  <si>
    <t>RUA ANTONIO FERREIRA BRUM</t>
  </si>
  <si>
    <t>RUA LOURENÇO JOSÉ DIAS</t>
  </si>
  <si>
    <t>RUA JOSÉ PEREIRA ZAMBOM</t>
  </si>
  <si>
    <t>FAIXA DE ROLAMENTO</t>
  </si>
  <si>
    <t>ÁREA DE AFASTAMENTO</t>
  </si>
  <si>
    <t>TOTAL ESCAVAÇÃO M³</t>
  </si>
  <si>
    <t>OBS: PARA EXECUÇÃO DA SUB BASE SERÁ UTILIZADO O SOLO PROVENIENTE DE CORTE, CONSIDERANDO QUE O MATERIAL É DE BOA QUALIDADE, LOGO O VOLUME DE TRANSPORTE SERÁ IGUAL AO VOLUME TOTAL DE CORTE MENOS O VOLUME NECESSÁRIO PARA EXECUÇÃO DE UMA CAMADA DE SUB BASE DE 20 CM, VEZES A DISTÂNCIA DE 5KM ATÉ O BOTA FORA MAIS PRÓXIMO</t>
  </si>
  <si>
    <t>1344,39</t>
  </si>
  <si>
    <t>ESPESSURA DE CORTE DA SUB BASE(20 CM)</t>
  </si>
  <si>
    <t>ÁREA EM M² DA FAIXA DE ROLAMENTO + ÁREA DA FAIXA DE AFASTAMENTO (CALCULADO ITEM 4.3)</t>
  </si>
  <si>
    <t>ESPESSURA DA CAMADA DE BASE 15 CM</t>
  </si>
  <si>
    <t>QUANTIDADE DE MEIO FIO TRECHO RETO CONFORME LEGENDA DO PROJETO DE PAVIMENTAÇÃO</t>
  </si>
  <si>
    <t>QUANTIDADE DE MEIO FIO TRECHO CURVO CONFORME LEGENDA DO PROJETO DE PAVIMENTAÇÃO</t>
  </si>
  <si>
    <t>QUANTIDADE DE SARJETA TRECHO CURVO CONFORME LEGENDA DO PROJETO DE PAVIMENTAÇÃO</t>
  </si>
  <si>
    <t>QUANTIDADE DE SARJETA TRECHO RETO CONFORME LEGENDA DO PROJETO DE PAVIMENTAÇÃO</t>
  </si>
  <si>
    <t>ÁREA EM M² DA FAIXA DE ROLAMENTO                                                              (VER PROJETO DE PAVIMENTAÇÃO)</t>
  </si>
  <si>
    <t>ÁREA DE LADRILHO INFORMADA NA LEGENDA DE PROJETO DE CALÇAMENTO</t>
  </si>
  <si>
    <t>QUANTIDADE DE FAIXAS BRANCAS(UND.)</t>
  </si>
  <si>
    <t>CONFORME PROJETO DE SINALIZAÇÃO VIÁRIA</t>
  </si>
  <si>
    <t>VOLUME DE REATERRO PARA POÇOS DE VISITA É IGUAL ESCAVAÇÃO TOTAL DO POÇO DE VISITA CALCULADO NO ITEM 3.1  E 3.2 MENOS O SOMATÓRIO DOS  VOLUMES DOS POÇOS DE VISITA</t>
  </si>
  <si>
    <t>POÇO DE VISITA 1,10x1,10x1,40</t>
  </si>
  <si>
    <t xml:space="preserve">TOTAL DE ESCAVAÇÃO (CAIXAS RALO + POÇO DE VISITA + CAIXA DE CAPTAÇÃO + ESCAVAÇÃO DAS VALAS </t>
  </si>
  <si>
    <t>CAIXA DE CAPTAÇÃO</t>
  </si>
  <si>
    <t>VOLUME DA CAIXA DE CAPTAÇÃO</t>
  </si>
  <si>
    <t>ARMAÇÃO DE ESTRUTURAS DE CONCRETO ARMADO, EXCETO VIGAS, PILARES, LAJES E FUNDAÇÕES PROFUNDAS (DE EDIFÍCIOS DE MÚLTIPLOS PAVIMENTOS, EDIFICAÇ ÃO TÉRREA OU SOBRADO), UTILIZANDO AÇO CA-50 DE 10,0 MM - MONTAGEM. AF_12/2015</t>
  </si>
  <si>
    <t xml:space="preserve">ARMAÇÃO DE ESTRUTURAS DE CONCRETO ARMADO, EXCETO VIGAS, PILARES, LAJES E FUNDAÇÕES PROFUNDAS (DE EDIFÍCIOS DE MÚLTIPLOS PAVIMENTOS, EDIFICAÇÃO TÉRREA OU SOBRADO), UTILIZANDO AÇO CA-50 DE 5,0 MM - MONTAGEM. AF_12/2015
 </t>
  </si>
  <si>
    <t xml:space="preserve">ARMAÇÃO DE ESTRUTURAS DE CONCRETO ARMADO, EXCETO VIGAS, PILARES, LAJES E FUNDAÇÕES PROFUNDAS (DE EDIFÍCIOS DE MÚLTIPLOS PAVIMENTOS, EDIFICAÇÃO TÉRREA OU SOBRADO), UTILIZANDO AÇO CA-50 DE 5,00 MM - MONTAGEM. AF_12/2015
 </t>
  </si>
  <si>
    <t xml:space="preserve">
SERVIÇOS RODOVIÁRIOS - SINALIZAÇÃO PARA SEGURANÇA NA EXECUÇÃO DA OBRA
</t>
  </si>
  <si>
    <t>COMPOSIÇÃO 03/DER-ES</t>
  </si>
  <si>
    <t>COMPOSIÇÃO 04/DER-ES</t>
  </si>
  <si>
    <t>41359</t>
  </si>
  <si>
    <t xml:space="preserve">42047                </t>
  </si>
  <si>
    <t>CONCRETO FCK = 20MPA, TRAÇO 1:2,7:3 (CIMENTO/ AREIA MÉDIA/ BRITA 1)  -PREPARO MECÂNICO COM BETONEIRA 400 L. AF_07/2016</t>
  </si>
  <si>
    <t>FORNECIMENTO E ASSENTAMENTO DE LADRILHO HIDRAULICO PASTILHADO, VERMELHO, DIM. 20X20, ESP. 1,5 CM, ASSENTADO COM PASTA DE CIMENTO COLANTE, INCLUSIVE REGULARIZAÇÃO E LASTRO</t>
  </si>
  <si>
    <t>200253</t>
  </si>
  <si>
    <t>COMPOSIÇÃO 10/SICRO-ES</t>
  </si>
  <si>
    <t>TOTAL 7</t>
  </si>
  <si>
    <t>8.1</t>
  </si>
  <si>
    <t xml:space="preserve">TAMPAO FOFO ARTICULADO, CLASSE B125 CARGA MAX 12,5 T, REDONDO TAMPA 600 MM, REDE PLUVIAL/ESGOTO, P = CHAMINE CX AREIA / POCO VISITA ASSENTAD O COM ARG CIM/AREIA 1:4, FORNECIMENTO E ASSENTAMENTO
 </t>
  </si>
  <si>
    <t>COMPOSIÇÃO 05/DER-ES</t>
  </si>
  <si>
    <t>40561</t>
  </si>
  <si>
    <t>COMPOSIÇÃO 06/DER-ES</t>
  </si>
  <si>
    <t>94290</t>
  </si>
  <si>
    <t>TRANSPORTE DE MATERIAL ASFALTICO, COM CAMINHÃO COM CAPACIDADE DE 20000 L EM RODOVIA PAVIMENTADA PARA DISTÂNCIAS MÉDIAS DE TRANSPORTE IGUAL OU INFERIOR A 100 KM. AF_02/2016</t>
  </si>
  <si>
    <t>PREÇO UNITARIO C/ BDI</t>
  </si>
  <si>
    <t>Com Desoneração</t>
  </si>
  <si>
    <t>REATERRO MANUAL APILOADO COM SOQUETE. AF_10/2017</t>
  </si>
  <si>
    <t>94289</t>
  </si>
  <si>
    <t>EXECUÇÃO DE SARJETA DE CONCRETO USINADO, MOLDADA IN LOCO EM TRECHO RETO, 45 CM BASE X 10 CM ALTURA. AF_06/2016</t>
  </si>
  <si>
    <t>Administração Local (O pagamento deste item será de acordo com a execução da obra)</t>
  </si>
  <si>
    <t>OBRA: PAVIMENTAÇÃO E DRENAGEM DAS RUAS LOURENÇO JOSE DIAS, RUA JOSE PEREIRA ZAMBOM , RUA ANTONIO FERREIRA BRUM</t>
  </si>
  <si>
    <t>PAVIMENTAÇÃO E DRENAGEM DAS RUAS LOURENÇO JOSE DIAS, RUA JOSE PEREIRA ZAMBOM , RUA ANTONIO FERREIRA BRUM</t>
  </si>
  <si>
    <t xml:space="preserve">OBRA: PAVIMENTAÇÃO E DRENAGEM DAS RUAS LOURENÇO JOSE DIAS, RUA JOSE PEREIRA ZAMBOM, RUA ANTONIO FERREIRA BRUM </t>
  </si>
  <si>
    <t>ESPESSURA DA CAMADA (20 CM)</t>
  </si>
  <si>
    <t>EXECUÇÃO DE SUB BASE CAMADA DE 20 CM - CONFORME PROJETO</t>
  </si>
  <si>
    <t>TABELA REFERENCA  -SINAPI - NOVEMBRO 2017 (COM DESONERAÇÃO)</t>
  </si>
  <si>
    <t>TRANSPORTE DO MATERIAL PARA EXECUÇÃO DA BASE ( BRITA GRADUADA SIMPLES)</t>
  </si>
  <si>
    <t>DISTÂNCIA DE FORNECEDOR MAIS PRÓXIMO (PEDREIRA LAJINHA, AFONSO CLAUDIO/ES)</t>
  </si>
  <si>
    <t>TRANSPORTE COM CAMINHÃO BASCULANTE DE 18 M3, EM VIA URBANA EM LEITO NATURAL (UNIDADE: M3XKM). AF_09/2016</t>
  </si>
  <si>
    <t>ESTADO DO ESPIRITO SANTO</t>
  </si>
  <si>
    <t>FONTE: SINAPI (DESONERADO)</t>
  </si>
  <si>
    <t>BAIRRO ULIANA - BREJETUBA - ES</t>
  </si>
  <si>
    <t>90777 - ENGENHEIRO CIVIL DE OBRA JUNIOR COM ENCARGOS COMPLEMENTARES</t>
  </si>
  <si>
    <t>90781 - TOPOGRAFO COM ENCARGOS COMPLEMENTARES</t>
  </si>
  <si>
    <t>88253 - AUXILIAR DE TOPÓGRAFO COM ENCARGOS COMPLEMENTARES</t>
  </si>
  <si>
    <t>4º MÊS</t>
  </si>
  <si>
    <t>5ºMÊS</t>
  </si>
  <si>
    <t>PORCENTAGEM TOTAL</t>
  </si>
  <si>
    <t>PORCENTAGEM TOTAL ACUMULADO</t>
  </si>
  <si>
    <t>OBS: Medidas lineares dos tubos de concreto informados no projeto de drenagem multiplicado por dois lados da vala, sendo considerado no orçamento o comprimento da maior rua para que o mesmo seja aproveitado nas ruas de menor comprimento de rede</t>
  </si>
  <si>
    <t>QUANTIDADE DE RESIDÊNCIAS CONFORME INDICAÇÃO DE LOTES NO PROJETO  DE DRENAGEM</t>
  </si>
  <si>
    <t>MOBILIZAÇÃO E DESMOBILIZAÇÃO DE EQUIPAMENTOS</t>
  </si>
  <si>
    <t>COMPOSIÇÃO DER-ES</t>
  </si>
  <si>
    <t>2.1.1</t>
  </si>
  <si>
    <t>2.2.1</t>
  </si>
  <si>
    <t>COMP-02</t>
  </si>
  <si>
    <t>Mobilização de equipamentos com carreta prancha</t>
  </si>
  <si>
    <t>Desmobilização de equipamentos com carreta prancha</t>
  </si>
  <si>
    <t>4.0</t>
  </si>
  <si>
    <t>4.14</t>
  </si>
  <si>
    <t>4.15</t>
  </si>
  <si>
    <t>4.16</t>
  </si>
  <si>
    <t>4.17</t>
  </si>
  <si>
    <t>5.7</t>
  </si>
  <si>
    <t>5.8</t>
  </si>
  <si>
    <t>5.9</t>
  </si>
  <si>
    <t>5.10</t>
  </si>
  <si>
    <t>5.11</t>
  </si>
  <si>
    <t>5.12</t>
  </si>
  <si>
    <t>5.13</t>
  </si>
  <si>
    <t>6.4</t>
  </si>
  <si>
    <t>6.5</t>
  </si>
  <si>
    <t>6.6</t>
  </si>
  <si>
    <t>8.0</t>
  </si>
  <si>
    <t>8.2</t>
  </si>
  <si>
    <t>8.3</t>
  </si>
  <si>
    <t>8.4</t>
  </si>
  <si>
    <t>9.0</t>
  </si>
  <si>
    <t>9.1</t>
  </si>
  <si>
    <t>COMPOSIÇÃO 01</t>
  </si>
  <si>
    <t>                                                                                    Relatório de Composição do Serviço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</si>
  <si>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OBRA:PAVIMENTAÇÃO E DRENAGEM DAS RUAS LOURENÇO JOSE DIAS, RUA JOSE PEREIRA ZAMBOM , RUA ANTONIO FERREIRA BRUM</t>
  </si>
  <si>
    <t>LOCAL: LOTEAMENTO BADARÓ - BREJETUBA - ES</t>
  </si>
  <si>
    <t>TABELA DE REFERÊNCIA: DER-ES</t>
  </si>
  <si>
    <t>BDI ADOTADO</t>
  </si>
  <si>
    <t>Serviço: Mobilização de equipamentos com carreta prancha                                                                                         Unidade: UND</t>
  </si>
  <si>
    <t>Quantidade (UND)</t>
  </si>
  <si>
    <t>Custo de 1 unidade/ Hora (UND/H)</t>
  </si>
  <si>
    <t>TOTAL POR HORA:</t>
  </si>
  <si>
    <t>Distância Km</t>
  </si>
  <si>
    <t>velocidade média Km/h</t>
  </si>
  <si>
    <t xml:space="preserve">Quantidade de viagens </t>
  </si>
  <si>
    <t>Total de horas</t>
  </si>
  <si>
    <t>TOTAL DE HORAS (H)</t>
  </si>
  <si>
    <t>VALOR TOTAL DA UNIDADE</t>
  </si>
  <si>
    <t>(A)TOTAL  (UND):</t>
  </si>
  <si>
    <t>Custo Unitário da Execução (A) + (B) + (C)</t>
  </si>
  <si>
    <t>Quantidade de viagem</t>
  </si>
  <si>
    <t>CUSTO DA UNIDADE</t>
  </si>
  <si>
    <t>OBS: A quantidade de três equipamentos remetem aqueles que não há disponibilidade no território municipal para locação sendo eles: (Rolo compactador pé de carneiro, Rolo compactador de pneus e Motoniveladora). A distância estimada de 50 km é refletida pelo local mais próximo com disponibilidade de locação destes equipamentos.</t>
  </si>
  <si>
    <t>Carreta com prancha 2040 45,0 t</t>
  </si>
  <si>
    <t>(A)Equipamento</t>
  </si>
  <si>
    <r>
      <rPr>
        <b/>
        <sz val="8"/>
        <rFont val="Arial"/>
        <family val="2"/>
      </rPr>
      <t>Código
padrão</t>
    </r>
  </si>
  <si>
    <t>Ut. Pr</t>
  </si>
  <si>
    <t>Ut. Impr</t>
  </si>
  <si>
    <t>Vl. Hr. Prod</t>
  </si>
  <si>
    <t>Vl. Hr. Imp</t>
  </si>
  <si>
    <t>(B)Mão-de-Obra</t>
  </si>
  <si>
    <t>Eq. Salarial</t>
  </si>
  <si>
    <t>Encargos(%)</t>
  </si>
  <si>
    <t>Sal/Hora</t>
  </si>
  <si>
    <t>Consumo</t>
  </si>
  <si>
    <t>Custo Horário</t>
  </si>
  <si>
    <t>(B)Total:</t>
  </si>
  <si>
    <t>(C)Itens de Incidência</t>
  </si>
  <si>
    <t>M. O.</t>
  </si>
  <si>
    <t>Equip.</t>
  </si>
  <si>
    <t>Mat.</t>
  </si>
  <si>
    <t>Custo</t>
  </si>
  <si>
    <t>(C)Total:</t>
  </si>
  <si>
    <t>(D) Produção da Equipe</t>
  </si>
  <si>
    <t>(E) Custo Unitário da Execução [(A) + (B) + (C)] / (D)</t>
  </si>
  <si>
    <t>(F)Materiais</t>
  </si>
  <si>
    <t>Unid.</t>
  </si>
  <si>
    <t>Custo Unitário</t>
  </si>
  <si>
    <t>Diária</t>
  </si>
  <si>
    <t>DIA</t>
  </si>
  <si>
    <t>(F)Total:</t>
  </si>
  <si>
    <t>(G)Serviços</t>
  </si>
  <si>
    <t>(G)Total:</t>
  </si>
  <si>
    <t>(H)Itens de Transporte</t>
  </si>
  <si>
    <t>Fórmula</t>
  </si>
  <si>
    <t>X1</t>
  </si>
  <si>
    <t>X2</t>
  </si>
  <si>
    <t>X3</t>
  </si>
  <si>
    <t>Custo Unit.</t>
  </si>
  <si>
    <t>(H)Total:</t>
  </si>
  <si>
    <t>Custo Direto Total (E) + (F) + (G) + (H)</t>
  </si>
  <si>
    <t>Preço Unitário Total</t>
  </si>
  <si>
    <t>BDI: 28,83%</t>
  </si>
  <si>
    <t>Serviço: Desmobilização de equipamentos com carreta prancha                                                                                         Unidade: UND</t>
  </si>
  <si>
    <t>COMPOSIÇÃO 07/DER-ES</t>
  </si>
  <si>
    <t>COMPOSIÇÃO 08/ DER-ES</t>
  </si>
  <si>
    <t>COMPOSIÇÃO 09/IOPES</t>
  </si>
  <si>
    <t>COMPOSIÇÃO 11/SICRO-ES</t>
  </si>
  <si>
    <t>01 UNIDADE</t>
  </si>
  <si>
    <t>2.1.  MOBILIZAÇÃO</t>
  </si>
  <si>
    <t>2.2. DESMOBILIZAÇÃO</t>
  </si>
  <si>
    <t>COMP-12</t>
  </si>
  <si>
    <t>COMP - 12</t>
  </si>
  <si>
    <t>1.0</t>
  </si>
  <si>
    <t>COMPOSIÇÃO 02</t>
  </si>
  <si>
    <t>JOÃO LUCAS DIAS</t>
  </si>
  <si>
    <t>CREA ES 042317/D</t>
  </si>
  <si>
    <t>Brejetuba/ES, 19 de março de 2018</t>
  </si>
  <si>
    <t>ENGENHEIRO CIVIL</t>
  </si>
  <si>
    <t>Brejetuba,19 DE MARÇO DE 2018</t>
  </si>
  <si>
    <t>Brejetuba/ES, 19 DE MARÇO DE 2018</t>
  </si>
  <si>
    <t>BREJETUBA/ES, 19 DE MARÇO DE 2018</t>
  </si>
  <si>
    <t>VOLUME DE BASE INFORMADA NO ITEM 5.6 (M3)</t>
  </si>
  <si>
    <t>TOTAL 3</t>
  </si>
  <si>
    <t>TOTAL  4</t>
  </si>
  <si>
    <t>TOTAL  6</t>
  </si>
  <si>
    <t>TOTAL 8</t>
  </si>
  <si>
    <t>Largura (8 X Y) Y = 0,25</t>
  </si>
  <si>
    <t>Altura (5 X Y) Y = 0,25</t>
  </si>
  <si>
    <t>COMPRIMENTO NA RUA COM MAIOR EXTENSÃO DE REDE (RUA ANTÔNIO FERREIRA BRUM)</t>
  </si>
  <si>
    <t>CONSTRUÇÃO DE PAVIMENTO COM APLICAÇÃO DE CONCRETO BETUMINOSO USINADO AQUENTE (CBUQ), CAMADA DE ROLAMENTO, COM ESPESSURA DE 5,0 CM EXCLUSIVE TRANSPORTE. AF_03/2017</t>
  </si>
  <si>
    <t>Espessura da camada de CBUQ igual a 0,05m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</si>
</sst>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_(* #,##0.00_);_(* \(#,##0.00\);_(* &quot;-&quot;??_);_(@_)"/>
    <numFmt numFmtId="165" formatCode="&quot;R$ &quot;#,##0.00"/>
    <numFmt numFmtId="166" formatCode="0.0%"/>
    <numFmt numFmtId="167" formatCode="_-* #,##0.000_-;\-* #,##0.000_-;_-* &quot;-&quot;??_-;_-@_-"/>
    <numFmt numFmtId="168" formatCode="0.000"/>
    <numFmt numFmtId="169" formatCode="0.000%"/>
    <numFmt numFmtId="170" formatCode="0.00000%"/>
    <numFmt numFmtId="171" formatCode="0.00000000%"/>
    <numFmt numFmtId="172" formatCode="_-* #,##0.00000_-;\-* #,##0.00000_-;_-* &quot;-&quot;??_-;_-@_-"/>
    <numFmt numFmtId="173" formatCode="&quot;R$ &quot;#,##0.00000"/>
    <numFmt numFmtId="174" formatCode="_-* #,##0_-;\-* #,##0_-;_-* &quot;-&quot;??_-;_-@_-"/>
    <numFmt numFmtId="175" formatCode="#,##0.00000"/>
    <numFmt numFmtId="176" formatCode="0.0000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 Black"/>
      <family val="2"/>
    </font>
    <font>
      <b/>
      <sz val="10"/>
      <name val="Arial"/>
      <family val="2"/>
    </font>
    <font>
      <b/>
      <sz val="11"/>
      <name val="Arial Black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9"/>
      <color indexed="81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2"/>
      <name val="Arial Black"/>
      <family val="2"/>
    </font>
    <font>
      <b/>
      <sz val="9"/>
      <name val="Calibri"/>
      <family val="2"/>
    </font>
    <font>
      <i/>
      <sz val="9"/>
      <name val="Arial"/>
      <family val="2"/>
    </font>
    <font>
      <sz val="8"/>
      <name val="Calibri"/>
      <family val="2"/>
      <scheme val="minor"/>
    </font>
    <font>
      <i/>
      <sz val="8"/>
      <name val="Arial"/>
      <family val="2"/>
    </font>
    <font>
      <sz val="9"/>
      <name val="Calibri"/>
      <family val="2"/>
    </font>
    <font>
      <b/>
      <sz val="10"/>
      <color indexed="12"/>
      <name val="Arial"/>
      <family val="2"/>
    </font>
    <font>
      <b/>
      <sz val="24"/>
      <name val="Bookman Old Style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Bookman Old Style"/>
      <family val="1"/>
    </font>
    <font>
      <b/>
      <i/>
      <sz val="11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8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name val="Arial"/>
      <family val="2"/>
    </font>
    <font>
      <sz val="12"/>
      <name val="Calibri"/>
      <family val="2"/>
      <scheme val="minor"/>
    </font>
    <font>
      <sz val="9"/>
      <color indexed="8"/>
      <name val="Arial"/>
      <family val="2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Times New Roman"/>
      <family val="1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5E5E5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 applyNumberFormat="0" applyFill="0" applyAlignment="0" applyProtection="0"/>
    <xf numFmtId="9" fontId="14" fillId="0" borderId="0" applyFont="0" applyFill="0" applyBorder="0" applyAlignment="0" applyProtection="0"/>
  </cellStyleXfs>
  <cellXfs count="933">
    <xf numFmtId="0" fontId="0" fillId="0" borderId="0" xfId="0"/>
    <xf numFmtId="0" fontId="1" fillId="0" borderId="0" xfId="0" applyFont="1"/>
    <xf numFmtId="43" fontId="1" fillId="0" borderId="0" xfId="1" applyFont="1"/>
    <xf numFmtId="0" fontId="6" fillId="0" borderId="0" xfId="0" applyFont="1"/>
    <xf numFmtId="43" fontId="6" fillId="0" borderId="0" xfId="1" applyFont="1"/>
    <xf numFmtId="0" fontId="3" fillId="0" borderId="3" xfId="0" applyFont="1" applyBorder="1" applyAlignment="1">
      <alignment horizontal="center" vertical="distributed"/>
    </xf>
    <xf numFmtId="0" fontId="3" fillId="0" borderId="3" xfId="0" applyFont="1" applyBorder="1" applyAlignment="1">
      <alignment horizontal="left" vertical="distributed"/>
    </xf>
    <xf numFmtId="43" fontId="3" fillId="0" borderId="3" xfId="1" applyFont="1" applyBorder="1" applyAlignment="1">
      <alignment horizontal="center" vertical="distributed"/>
    </xf>
    <xf numFmtId="0" fontId="8" fillId="2" borderId="4" xfId="0" applyFont="1" applyFill="1" applyBorder="1" applyAlignment="1">
      <alignment horizontal="left" vertical="distributed"/>
    </xf>
    <xf numFmtId="0" fontId="8" fillId="2" borderId="4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vertical="distributed"/>
    </xf>
    <xf numFmtId="0" fontId="5" fillId="2" borderId="4" xfId="0" applyFont="1" applyFill="1" applyBorder="1" applyAlignment="1">
      <alignment horizontal="center" vertical="distributed"/>
    </xf>
    <xf numFmtId="43" fontId="5" fillId="2" borderId="4" xfId="1" applyFont="1" applyFill="1" applyBorder="1" applyAlignment="1">
      <alignment vertical="distributed"/>
    </xf>
    <xf numFmtId="0" fontId="9" fillId="0" borderId="0" xfId="0" applyFont="1"/>
    <xf numFmtId="43" fontId="9" fillId="0" borderId="0" xfId="1" applyFont="1"/>
    <xf numFmtId="0" fontId="10" fillId="0" borderId="0" xfId="0" applyFont="1"/>
    <xf numFmtId="43" fontId="10" fillId="0" borderId="0" xfId="1" applyFont="1"/>
    <xf numFmtId="0" fontId="11" fillId="0" borderId="0" xfId="0" applyFont="1"/>
    <xf numFmtId="43" fontId="11" fillId="0" borderId="0" xfId="1" applyFont="1"/>
    <xf numFmtId="0" fontId="12" fillId="0" borderId="4" xfId="0" applyFont="1" applyBorder="1" applyAlignment="1">
      <alignment horizontal="center" vertical="distributed"/>
    </xf>
    <xf numFmtId="0" fontId="5" fillId="0" borderId="4" xfId="0" applyFont="1" applyBorder="1" applyAlignment="1">
      <alignment vertical="distributed"/>
    </xf>
    <xf numFmtId="0" fontId="13" fillId="0" borderId="4" xfId="0" applyFont="1" applyFill="1" applyBorder="1" applyAlignment="1">
      <alignment vertical="distributed"/>
    </xf>
    <xf numFmtId="164" fontId="13" fillId="0" borderId="4" xfId="1" applyNumberFormat="1" applyFont="1" applyFill="1" applyBorder="1" applyAlignment="1">
      <alignment horizontal="center" vertical="distributed"/>
    </xf>
    <xf numFmtId="164" fontId="13" fillId="0" borderId="4" xfId="1" applyNumberFormat="1" applyFont="1" applyFill="1" applyBorder="1" applyAlignment="1">
      <alignment vertical="distributed"/>
    </xf>
    <xf numFmtId="43" fontId="5" fillId="2" borderId="8" xfId="1" applyFont="1" applyFill="1" applyBorder="1" applyAlignment="1">
      <alignment horizontal="center" vertical="distributed"/>
    </xf>
    <xf numFmtId="0" fontId="12" fillId="0" borderId="0" xfId="0" applyFont="1" applyAlignment="1">
      <alignment horizontal="left" vertical="distributed"/>
    </xf>
    <xf numFmtId="0" fontId="13" fillId="0" borderId="0" xfId="0" applyFont="1" applyAlignment="1">
      <alignment vertical="distributed"/>
    </xf>
    <xf numFmtId="0" fontId="13" fillId="0" borderId="0" xfId="0" applyFont="1" applyAlignment="1">
      <alignment horizontal="center" vertical="distributed"/>
    </xf>
    <xf numFmtId="43" fontId="13" fillId="0" borderId="0" xfId="1" applyFont="1" applyAlignment="1">
      <alignment vertical="distributed"/>
    </xf>
    <xf numFmtId="43" fontId="10" fillId="0" borderId="0" xfId="1" applyFont="1" applyAlignment="1">
      <alignment vertical="distributed"/>
    </xf>
    <xf numFmtId="0" fontId="12" fillId="0" borderId="0" xfId="0" applyFont="1" applyAlignment="1">
      <alignment horizontal="center" vertical="distributed"/>
    </xf>
    <xf numFmtId="49" fontId="13" fillId="0" borderId="0" xfId="0" applyNumberFormat="1" applyFont="1" applyAlignment="1">
      <alignment horizontal="left" vertical="distributed"/>
    </xf>
    <xf numFmtId="0" fontId="13" fillId="0" borderId="0" xfId="0" applyFont="1" applyAlignment="1">
      <alignment horizontal="left" vertical="distributed"/>
    </xf>
    <xf numFmtId="0" fontId="14" fillId="0" borderId="0" xfId="0" applyFont="1" applyAlignment="1">
      <alignment horizontal="left" vertical="distributed"/>
    </xf>
    <xf numFmtId="0" fontId="14" fillId="0" borderId="0" xfId="0" applyFont="1" applyAlignment="1">
      <alignment horizontal="center" vertical="distributed"/>
    </xf>
    <xf numFmtId="49" fontId="14" fillId="0" borderId="0" xfId="0" applyNumberFormat="1" applyFont="1" applyAlignment="1">
      <alignment horizontal="left" vertical="distributed"/>
    </xf>
    <xf numFmtId="0" fontId="14" fillId="0" borderId="0" xfId="0" applyFont="1" applyAlignment="1">
      <alignment vertical="distributed"/>
    </xf>
    <xf numFmtId="43" fontId="14" fillId="0" borderId="0" xfId="1" applyFont="1" applyAlignment="1">
      <alignment vertical="distributed"/>
    </xf>
    <xf numFmtId="43" fontId="15" fillId="0" borderId="0" xfId="1" applyFont="1" applyAlignment="1">
      <alignment vertical="distributed"/>
    </xf>
    <xf numFmtId="43" fontId="13" fillId="0" borderId="4" xfId="1" applyFont="1" applyFill="1" applyBorder="1" applyAlignment="1">
      <alignment vertical="distributed"/>
    </xf>
    <xf numFmtId="164" fontId="13" fillId="3" borderId="4" xfId="1" applyNumberFormat="1" applyFont="1" applyFill="1" applyBorder="1" applyAlignment="1">
      <alignment horizontal="center" vertical="distributed"/>
    </xf>
    <xf numFmtId="0" fontId="16" fillId="0" borderId="0" xfId="0" applyFont="1" applyAlignment="1">
      <alignment vertical="distributed"/>
    </xf>
    <xf numFmtId="4" fontId="19" fillId="4" borderId="0" xfId="0" applyNumberFormat="1" applyFont="1" applyFill="1" applyBorder="1"/>
    <xf numFmtId="0" fontId="19" fillId="4" borderId="0" xfId="0" applyFont="1" applyFill="1" applyBorder="1"/>
    <xf numFmtId="0" fontId="20" fillId="4" borderId="0" xfId="0" applyFont="1" applyFill="1" applyBorder="1" applyAlignment="1">
      <alignment horizontal="center" vertical="center"/>
    </xf>
    <xf numFmtId="17" fontId="20" fillId="4" borderId="0" xfId="0" quotePrefix="1" applyNumberFormat="1" applyFont="1" applyFill="1" applyBorder="1" applyAlignment="1">
      <alignment horizontal="center" vertical="center"/>
    </xf>
    <xf numFmtId="0" fontId="21" fillId="0" borderId="0" xfId="0" applyFont="1"/>
    <xf numFmtId="4" fontId="21" fillId="0" borderId="0" xfId="0" applyNumberFormat="1" applyFont="1"/>
    <xf numFmtId="0" fontId="20" fillId="4" borderId="0" xfId="0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left" vertical="distributed"/>
    </xf>
    <xf numFmtId="0" fontId="0" fillId="0" borderId="0" xfId="0" applyBorder="1"/>
    <xf numFmtId="10" fontId="19" fillId="5" borderId="0" xfId="1" applyNumberFormat="1" applyFont="1" applyFill="1" applyBorder="1" applyAlignment="1">
      <alignment horizontal="right" vertical="center"/>
    </xf>
    <xf numFmtId="10" fontId="19" fillId="0" borderId="0" xfId="1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vertical="center"/>
    </xf>
    <xf numFmtId="165" fontId="20" fillId="0" borderId="0" xfId="1" applyNumberFormat="1" applyFont="1" applyBorder="1" applyAlignment="1">
      <alignment vertical="center"/>
    </xf>
    <xf numFmtId="165" fontId="19" fillId="0" borderId="0" xfId="1" applyNumberFormat="1" applyFont="1" applyBorder="1" applyAlignment="1">
      <alignment horizontal="center" vertical="center"/>
    </xf>
    <xf numFmtId="4" fontId="19" fillId="0" borderId="0" xfId="1" applyNumberFormat="1" applyFont="1" applyBorder="1" applyAlignment="1">
      <alignment horizontal="center" vertical="center"/>
    </xf>
    <xf numFmtId="10" fontId="19" fillId="0" borderId="0" xfId="1" applyNumberFormat="1" applyFont="1" applyBorder="1" applyAlignment="1">
      <alignment horizontal="right" vertical="center"/>
    </xf>
    <xf numFmtId="165" fontId="20" fillId="0" borderId="0" xfId="1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43" fontId="0" fillId="0" borderId="4" xfId="0" applyNumberFormat="1" applyBorder="1"/>
    <xf numFmtId="10" fontId="0" fillId="0" borderId="4" xfId="0" applyNumberFormat="1" applyBorder="1" applyAlignment="1">
      <alignment horizontal="center"/>
    </xf>
    <xf numFmtId="10" fontId="0" fillId="0" borderId="4" xfId="0" applyNumberFormat="1" applyBorder="1"/>
    <xf numFmtId="0" fontId="17" fillId="0" borderId="4" xfId="0" applyFont="1" applyBorder="1" applyAlignment="1">
      <alignment horizontal="right"/>
    </xf>
    <xf numFmtId="43" fontId="17" fillId="0" borderId="4" xfId="0" applyNumberFormat="1" applyFont="1" applyBorder="1"/>
    <xf numFmtId="10" fontId="17" fillId="0" borderId="4" xfId="0" applyNumberFormat="1" applyFont="1" applyBorder="1"/>
    <xf numFmtId="0" fontId="17" fillId="0" borderId="4" xfId="0" applyFont="1" applyBorder="1"/>
    <xf numFmtId="0" fontId="6" fillId="0" borderId="0" xfId="0" applyFont="1" applyFill="1"/>
    <xf numFmtId="0" fontId="22" fillId="0" borderId="0" xfId="0" applyFont="1" applyFill="1"/>
    <xf numFmtId="0" fontId="1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3" fillId="0" borderId="0" xfId="0" applyFont="1" applyFill="1"/>
    <xf numFmtId="4" fontId="12" fillId="0" borderId="4" xfId="0" applyNumberFormat="1" applyFont="1" applyFill="1" applyBorder="1" applyAlignment="1">
      <alignment horizontal="center" vertical="distributed"/>
    </xf>
    <xf numFmtId="0" fontId="13" fillId="0" borderId="4" xfId="0" applyFont="1" applyFill="1" applyBorder="1" applyAlignment="1">
      <alignment horizontal="left" vertical="distributed"/>
    </xf>
    <xf numFmtId="0" fontId="13" fillId="0" borderId="4" xfId="0" applyFont="1" applyFill="1" applyBorder="1" applyAlignment="1">
      <alignment vertical="distributed" wrapText="1"/>
    </xf>
    <xf numFmtId="0" fontId="13" fillId="0" borderId="4" xfId="0" applyFont="1" applyFill="1" applyBorder="1" applyAlignment="1">
      <alignment horizontal="center" vertical="distributed"/>
    </xf>
    <xf numFmtId="43" fontId="10" fillId="0" borderId="0" xfId="1" applyFont="1" applyFill="1"/>
    <xf numFmtId="0" fontId="23" fillId="0" borderId="0" xfId="0" applyNumberFormat="1" applyFont="1" applyBorder="1" applyAlignment="1"/>
    <xf numFmtId="0" fontId="24" fillId="0" borderId="9" xfId="0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right" vertical="center"/>
    </xf>
    <xf numFmtId="0" fontId="24" fillId="0" borderId="0" xfId="0" applyNumberFormat="1" applyFont="1"/>
    <xf numFmtId="10" fontId="24" fillId="6" borderId="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NumberFormat="1" applyFont="1" applyBorder="1" applyAlignment="1">
      <alignment horizontal="center" wrapText="1"/>
    </xf>
    <xf numFmtId="0" fontId="24" fillId="0" borderId="12" xfId="0" applyNumberFormat="1" applyFont="1" applyBorder="1" applyAlignment="1">
      <alignment wrapText="1"/>
    </xf>
    <xf numFmtId="0" fontId="26" fillId="0" borderId="11" xfId="0" applyNumberFormat="1" applyFont="1" applyFill="1" applyBorder="1" applyAlignment="1">
      <alignment horizontal="right" vertical="center"/>
    </xf>
    <xf numFmtId="10" fontId="24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center"/>
    </xf>
    <xf numFmtId="0" fontId="24" fillId="0" borderId="12" xfId="0" applyNumberFormat="1" applyFont="1" applyFill="1" applyBorder="1"/>
    <xf numFmtId="0" fontId="24" fillId="0" borderId="0" xfId="0" applyNumberFormat="1" applyFont="1" applyFill="1"/>
    <xf numFmtId="0" fontId="14" fillId="0" borderId="0" xfId="2" applyFont="1" applyProtection="1"/>
    <xf numFmtId="0" fontId="27" fillId="0" borderId="11" xfId="2" applyFont="1" applyBorder="1" applyProtection="1"/>
    <xf numFmtId="0" fontId="28" fillId="0" borderId="0" xfId="2" applyFont="1" applyBorder="1" applyAlignment="1" applyProtection="1"/>
    <xf numFmtId="0" fontId="3" fillId="0" borderId="0" xfId="2" applyFont="1" applyBorder="1" applyAlignment="1" applyProtection="1">
      <alignment horizontal="center"/>
    </xf>
    <xf numFmtId="0" fontId="3" fillId="0" borderId="12" xfId="2" applyFont="1" applyFill="1" applyBorder="1" applyAlignment="1" applyProtection="1"/>
    <xf numFmtId="0" fontId="27" fillId="0" borderId="0" xfId="2" applyFont="1" applyProtection="1"/>
    <xf numFmtId="0" fontId="14" fillId="0" borderId="11" xfId="2" applyFont="1" applyBorder="1" applyProtection="1"/>
    <xf numFmtId="0" fontId="14" fillId="6" borderId="0" xfId="2" applyFont="1" applyFill="1" applyBorder="1" applyAlignment="1" applyProtection="1">
      <protection locked="0"/>
    </xf>
    <xf numFmtId="0" fontId="14" fillId="0" borderId="0" xfId="2" applyFont="1" applyBorder="1" applyAlignment="1" applyProtection="1"/>
    <xf numFmtId="0" fontId="27" fillId="0" borderId="0" xfId="2" applyFont="1" applyBorder="1" applyAlignment="1" applyProtection="1"/>
    <xf numFmtId="0" fontId="28" fillId="0" borderId="0" xfId="2" applyFont="1" applyBorder="1" applyAlignment="1" applyProtection="1">
      <alignment horizontal="center"/>
    </xf>
    <xf numFmtId="0" fontId="28" fillId="0" borderId="12" xfId="2" applyFont="1" applyFill="1" applyBorder="1" applyAlignment="1" applyProtection="1"/>
    <xf numFmtId="0" fontId="14" fillId="0" borderId="0" xfId="2" applyFont="1" applyBorder="1" applyAlignment="1" applyProtection="1">
      <alignment horizontal="center"/>
    </xf>
    <xf numFmtId="0" fontId="14" fillId="0" borderId="12" xfId="2" applyFont="1" applyFill="1" applyBorder="1" applyAlignment="1" applyProtection="1">
      <alignment horizontal="center"/>
    </xf>
    <xf numFmtId="0" fontId="14" fillId="0" borderId="0" xfId="2" applyFont="1" applyAlignment="1" applyProtection="1">
      <alignment horizontal="center"/>
    </xf>
    <xf numFmtId="0" fontId="28" fillId="0" borderId="12" xfId="2" applyFont="1" applyFill="1" applyBorder="1" applyAlignment="1" applyProtection="1">
      <alignment horizontal="center"/>
    </xf>
    <xf numFmtId="0" fontId="14" fillId="0" borderId="11" xfId="2" applyFont="1" applyBorder="1" applyAlignment="1" applyProtection="1">
      <alignment horizontal="right"/>
    </xf>
    <xf numFmtId="0" fontId="14" fillId="0" borderId="13" xfId="2" applyFont="1" applyBorder="1" applyAlignment="1" applyProtection="1">
      <alignment horizontal="justify" vertical="top" wrapText="1"/>
    </xf>
    <xf numFmtId="2" fontId="14" fillId="6" borderId="14" xfId="2" applyNumberFormat="1" applyFont="1" applyFill="1" applyBorder="1" applyAlignment="1" applyProtection="1">
      <alignment horizontal="center" vertical="top" wrapText="1"/>
      <protection locked="0"/>
    </xf>
    <xf numFmtId="0" fontId="14" fillId="0" borderId="15" xfId="2" applyFont="1" applyFill="1" applyBorder="1" applyAlignment="1" applyProtection="1">
      <alignment horizontal="center" vertical="top" wrapText="1"/>
    </xf>
    <xf numFmtId="0" fontId="26" fillId="0" borderId="0" xfId="2" applyFont="1" applyBorder="1" applyAlignment="1" applyProtection="1">
      <alignment horizontal="center" wrapText="1"/>
    </xf>
    <xf numFmtId="0" fontId="29" fillId="0" borderId="16" xfId="2" applyFont="1" applyBorder="1" applyAlignment="1" applyProtection="1">
      <alignment horizontal="justify" vertical="top" wrapText="1"/>
    </xf>
    <xf numFmtId="2" fontId="14" fillId="0" borderId="16" xfId="2" applyNumberFormat="1" applyFont="1" applyFill="1" applyBorder="1" applyAlignment="1" applyProtection="1">
      <alignment horizontal="center" vertical="top" wrapText="1"/>
    </xf>
    <xf numFmtId="0" fontId="14" fillId="0" borderId="0" xfId="2" applyFont="1" applyBorder="1" applyProtection="1"/>
    <xf numFmtId="0" fontId="3" fillId="0" borderId="13" xfId="2" applyFont="1" applyBorder="1" applyAlignment="1" applyProtection="1">
      <alignment horizontal="justify"/>
    </xf>
    <xf numFmtId="2" fontId="3" fillId="0" borderId="14" xfId="2" applyNumberFormat="1" applyFont="1" applyBorder="1" applyAlignment="1" applyProtection="1">
      <alignment horizontal="center"/>
    </xf>
    <xf numFmtId="0" fontId="3" fillId="0" borderId="15" xfId="2" applyFont="1" applyFill="1" applyBorder="1" applyAlignment="1" applyProtection="1">
      <alignment horizontal="center" vertical="top" wrapText="1"/>
    </xf>
    <xf numFmtId="0" fontId="29" fillId="0" borderId="13" xfId="2" applyFont="1" applyBorder="1" applyAlignment="1" applyProtection="1">
      <alignment horizontal="left" vertical="top" wrapText="1" indent="2"/>
    </xf>
    <xf numFmtId="2" fontId="14" fillId="0" borderId="14" xfId="2" applyNumberFormat="1" applyFont="1" applyFill="1" applyBorder="1" applyAlignment="1" applyProtection="1">
      <alignment horizontal="center" vertical="top" wrapText="1"/>
    </xf>
    <xf numFmtId="2" fontId="14" fillId="0" borderId="15" xfId="2" applyNumberFormat="1" applyFont="1" applyFill="1" applyBorder="1" applyAlignment="1" applyProtection="1">
      <alignment horizontal="center" vertical="top" wrapText="1"/>
    </xf>
    <xf numFmtId="10" fontId="32" fillId="0" borderId="0" xfId="3" applyNumberFormat="1" applyFont="1" applyBorder="1" applyAlignment="1" applyProtection="1">
      <alignment horizontal="left" vertical="center" wrapText="1"/>
    </xf>
    <xf numFmtId="10" fontId="33" fillId="0" borderId="0" xfId="3" applyNumberFormat="1" applyFont="1" applyProtection="1"/>
    <xf numFmtId="166" fontId="33" fillId="0" borderId="0" xfId="3" applyNumberFormat="1" applyFont="1" applyBorder="1" applyAlignment="1" applyProtection="1">
      <alignment horizontal="center"/>
    </xf>
    <xf numFmtId="0" fontId="14" fillId="0" borderId="12" xfId="2" applyFont="1" applyFill="1" applyBorder="1" applyProtection="1"/>
    <xf numFmtId="0" fontId="12" fillId="0" borderId="11" xfId="2" applyFont="1" applyBorder="1" applyAlignment="1" applyProtection="1">
      <alignment horizontal="left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4" fillId="0" borderId="22" xfId="2" applyFont="1" applyBorder="1" applyProtection="1"/>
    <xf numFmtId="0" fontId="14" fillId="0" borderId="1" xfId="2" applyFont="1" applyBorder="1" applyAlignment="1" applyProtection="1">
      <alignment horizontal="center"/>
    </xf>
    <xf numFmtId="0" fontId="14" fillId="0" borderId="23" xfId="2" applyFont="1" applyFill="1" applyBorder="1" applyProtection="1"/>
    <xf numFmtId="0" fontId="20" fillId="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distributed"/>
    </xf>
    <xf numFmtId="0" fontId="5" fillId="0" borderId="0" xfId="0" applyFont="1" applyBorder="1"/>
    <xf numFmtId="0" fontId="13" fillId="0" borderId="0" xfId="0" applyFont="1"/>
    <xf numFmtId="0" fontId="13" fillId="2" borderId="0" xfId="0" applyFont="1" applyFill="1"/>
    <xf numFmtId="0" fontId="13" fillId="0" borderId="0" xfId="0" applyFont="1" applyFill="1" applyAlignment="1">
      <alignment vertical="distributed"/>
    </xf>
    <xf numFmtId="43" fontId="13" fillId="0" borderId="0" xfId="1" applyFont="1" applyFill="1" applyAlignment="1">
      <alignment vertical="distributed"/>
    </xf>
    <xf numFmtId="0" fontId="5" fillId="0" borderId="0" xfId="0" applyFont="1" applyFill="1" applyAlignment="1">
      <alignment vertical="distributed"/>
    </xf>
    <xf numFmtId="43" fontId="13" fillId="0" borderId="0" xfId="1" applyFont="1" applyBorder="1" applyAlignment="1">
      <alignment horizontal="center" vertical="distributed"/>
    </xf>
    <xf numFmtId="43" fontId="5" fillId="2" borderId="6" xfId="1" applyFont="1" applyFill="1" applyBorder="1" applyAlignment="1">
      <alignment horizontal="center" vertical="distributed"/>
    </xf>
    <xf numFmtId="43" fontId="5" fillId="2" borderId="8" xfId="1" applyFont="1" applyFill="1" applyBorder="1" applyAlignment="1">
      <alignment vertical="distributed"/>
    </xf>
    <xf numFmtId="43" fontId="13" fillId="0" borderId="0" xfId="1" applyFont="1" applyFill="1" applyBorder="1" applyAlignment="1">
      <alignment vertical="distributed"/>
    </xf>
    <xf numFmtId="43" fontId="5" fillId="0" borderId="0" xfId="1" applyFont="1" applyFill="1" applyBorder="1" applyAlignment="1">
      <alignment vertical="distributed"/>
    </xf>
    <xf numFmtId="43" fontId="13" fillId="0" borderId="0" xfId="1" applyFont="1" applyFill="1" applyAlignment="1">
      <alignment horizontal="left" vertical="distributed"/>
    </xf>
    <xf numFmtId="43" fontId="5" fillId="2" borderId="6" xfId="1" applyFont="1" applyFill="1" applyBorder="1" applyAlignment="1">
      <alignment vertical="distributed"/>
    </xf>
    <xf numFmtId="43" fontId="5" fillId="2" borderId="8" xfId="1" applyFont="1" applyFill="1" applyBorder="1" applyAlignment="1">
      <alignment horizontal="left" vertical="distributed"/>
    </xf>
    <xf numFmtId="0" fontId="42" fillId="0" borderId="0" xfId="0" applyFont="1" applyFill="1" applyBorder="1" applyAlignment="1">
      <alignment horizontal="center" vertical="distributed"/>
    </xf>
    <xf numFmtId="43" fontId="7" fillId="0" borderId="4" xfId="1" applyFont="1" applyFill="1" applyBorder="1" applyAlignment="1">
      <alignment horizontal="center" vertical="distributed"/>
    </xf>
    <xf numFmtId="43" fontId="7" fillId="0" borderId="0" xfId="1" applyFont="1" applyFill="1" applyBorder="1" applyAlignment="1">
      <alignment vertical="distributed"/>
    </xf>
    <xf numFmtId="43" fontId="13" fillId="0" borderId="4" xfId="1" applyFont="1" applyFill="1" applyBorder="1" applyAlignment="1">
      <alignment horizontal="center" vertical="distributed"/>
    </xf>
    <xf numFmtId="0" fontId="13" fillId="0" borderId="25" xfId="0" applyFont="1" applyFill="1" applyBorder="1" applyAlignment="1">
      <alignment vertical="distributed"/>
    </xf>
    <xf numFmtId="0" fontId="13" fillId="0" borderId="0" xfId="0" applyFont="1" applyFill="1" applyBorder="1" applyAlignment="1">
      <alignment vertical="distributed"/>
    </xf>
    <xf numFmtId="0" fontId="13" fillId="0" borderId="0" xfId="0" applyFont="1" applyBorder="1"/>
    <xf numFmtId="0" fontId="13" fillId="0" borderId="0" xfId="0" applyFont="1" applyBorder="1" applyAlignment="1">
      <alignment vertical="distributed"/>
    </xf>
    <xf numFmtId="0" fontId="42" fillId="0" borderId="0" xfId="0" applyFont="1" applyFill="1" applyBorder="1" applyAlignment="1">
      <alignment vertical="distributed"/>
    </xf>
    <xf numFmtId="0" fontId="42" fillId="0" borderId="0" xfId="0" applyFont="1" applyBorder="1"/>
    <xf numFmtId="43" fontId="7" fillId="0" borderId="5" xfId="1" applyFont="1" applyFill="1" applyBorder="1" applyAlignment="1">
      <alignment horizontal="center" vertical="distributed"/>
    </xf>
    <xf numFmtId="43" fontId="7" fillId="0" borderId="27" xfId="1" applyFont="1" applyFill="1" applyBorder="1" applyAlignment="1">
      <alignment horizontal="center" vertical="distributed"/>
    </xf>
    <xf numFmtId="0" fontId="42" fillId="0" borderId="0" xfId="0" applyFont="1" applyBorder="1" applyAlignment="1">
      <alignment vertical="distributed"/>
    </xf>
    <xf numFmtId="43" fontId="13" fillId="0" borderId="5" xfId="1" applyFont="1" applyFill="1" applyBorder="1" applyAlignment="1">
      <alignment horizontal="center" vertical="distributed"/>
    </xf>
    <xf numFmtId="43" fontId="5" fillId="2" borderId="26" xfId="1" applyFont="1" applyFill="1" applyBorder="1" applyAlignment="1">
      <alignment vertical="distributed"/>
    </xf>
    <xf numFmtId="43" fontId="5" fillId="0" borderId="0" xfId="1" applyFont="1" applyBorder="1" applyAlignment="1">
      <alignment vertical="distributed"/>
    </xf>
    <xf numFmtId="43" fontId="13" fillId="0" borderId="0" xfId="1" applyFont="1" applyBorder="1" applyAlignment="1">
      <alignment vertical="distributed"/>
    </xf>
    <xf numFmtId="43" fontId="5" fillId="0" borderId="26" xfId="1" applyFont="1" applyFill="1" applyBorder="1" applyAlignment="1">
      <alignment vertical="distributed"/>
    </xf>
    <xf numFmtId="43" fontId="13" fillId="0" borderId="0" xfId="0" applyNumberFormat="1" applyFont="1" applyFill="1"/>
    <xf numFmtId="43" fontId="5" fillId="0" borderId="0" xfId="1" applyFont="1" applyFill="1" applyAlignment="1">
      <alignment horizontal="center" vertical="distributed"/>
    </xf>
    <xf numFmtId="43" fontId="7" fillId="0" borderId="4" xfId="1" applyFont="1" applyFill="1" applyBorder="1" applyAlignment="1">
      <alignment vertical="distributed"/>
    </xf>
    <xf numFmtId="0" fontId="42" fillId="0" borderId="0" xfId="0" applyFont="1"/>
    <xf numFmtId="0" fontId="42" fillId="0" borderId="0" xfId="0" applyFont="1" applyAlignment="1">
      <alignment vertical="distributed"/>
    </xf>
    <xf numFmtId="0" fontId="13" fillId="0" borderId="0" xfId="0" applyFont="1" applyFill="1" applyAlignment="1">
      <alignment horizontal="center"/>
    </xf>
    <xf numFmtId="0" fontId="42" fillId="0" borderId="0" xfId="0" applyFont="1" applyFill="1"/>
    <xf numFmtId="0" fontId="42" fillId="0" borderId="0" xfId="0" applyFont="1" applyFill="1" applyAlignment="1">
      <alignment vertical="distributed"/>
    </xf>
    <xf numFmtId="0" fontId="5" fillId="0" borderId="0" xfId="0" applyFont="1" applyAlignment="1">
      <alignment vertical="distributed"/>
    </xf>
    <xf numFmtId="43" fontId="42" fillId="0" borderId="0" xfId="1" applyFont="1" applyBorder="1" applyAlignment="1">
      <alignment vertical="distributed"/>
    </xf>
    <xf numFmtId="0" fontId="7" fillId="0" borderId="0" xfId="0" applyFont="1" applyAlignment="1">
      <alignment horizontal="center" vertical="distributed"/>
    </xf>
    <xf numFmtId="0" fontId="7" fillId="0" borderId="0" xfId="0" applyFont="1" applyFill="1" applyBorder="1" applyAlignment="1">
      <alignment horizontal="center" vertical="distributed"/>
    </xf>
    <xf numFmtId="0" fontId="7" fillId="0" borderId="4" xfId="0" applyFont="1" applyFill="1" applyBorder="1" applyAlignment="1">
      <alignment horizontal="center" vertical="distributed"/>
    </xf>
    <xf numFmtId="0" fontId="42" fillId="0" borderId="0" xfId="0" applyFont="1" applyAlignment="1">
      <alignment horizontal="center"/>
    </xf>
    <xf numFmtId="43" fontId="13" fillId="0" borderId="0" xfId="1" applyFont="1" applyFill="1" applyBorder="1" applyAlignment="1">
      <alignment horizontal="left" vertical="distributed"/>
    </xf>
    <xf numFmtId="43" fontId="13" fillId="0" borderId="4" xfId="1" applyFont="1" applyFill="1" applyBorder="1" applyAlignment="1">
      <alignment horizontal="left" vertical="distributed"/>
    </xf>
    <xf numFmtId="43" fontId="13" fillId="0" borderId="0" xfId="1" applyFont="1"/>
    <xf numFmtId="43" fontId="13" fillId="0" borderId="27" xfId="1" applyFont="1" applyFill="1" applyBorder="1" applyAlignment="1">
      <alignment horizontal="left" vertical="distributed"/>
    </xf>
    <xf numFmtId="0" fontId="13" fillId="0" borderId="0" xfId="0" applyFont="1" applyFill="1" applyBorder="1" applyAlignment="1">
      <alignment horizontal="left" vertical="distributed"/>
    </xf>
    <xf numFmtId="43" fontId="9" fillId="0" borderId="0" xfId="1" applyFont="1" applyAlignment="1">
      <alignment horizontal="center"/>
    </xf>
    <xf numFmtId="43" fontId="13" fillId="0" borderId="0" xfId="1" applyFont="1" applyAlignment="1">
      <alignment horizontal="center"/>
    </xf>
    <xf numFmtId="43" fontId="43" fillId="0" borderId="0" xfId="1" applyFont="1" applyAlignment="1">
      <alignment horizontal="left"/>
    </xf>
    <xf numFmtId="0" fontId="5" fillId="2" borderId="8" xfId="0" applyFont="1" applyFill="1" applyBorder="1"/>
    <xf numFmtId="43" fontId="13" fillId="0" borderId="0" xfId="1" applyFont="1" applyFill="1" applyBorder="1" applyAlignment="1">
      <alignment horizontal="left"/>
    </xf>
    <xf numFmtId="43" fontId="13" fillId="0" borderId="0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vertical="distributed"/>
    </xf>
    <xf numFmtId="0" fontId="7" fillId="0" borderId="0" xfId="0" applyFont="1" applyFill="1" applyBorder="1" applyAlignment="1">
      <alignment vertical="distributed"/>
    </xf>
    <xf numFmtId="0" fontId="41" fillId="0" borderId="0" xfId="0" applyFont="1" applyFill="1" applyBorder="1" applyAlignment="1">
      <alignment vertical="distributed"/>
    </xf>
    <xf numFmtId="167" fontId="13" fillId="0" borderId="4" xfId="1" applyNumberFormat="1" applyFont="1" applyFill="1" applyBorder="1" applyAlignment="1">
      <alignment vertical="distributed"/>
    </xf>
    <xf numFmtId="0" fontId="41" fillId="0" borderId="25" xfId="0" applyFont="1" applyFill="1" applyBorder="1" applyAlignment="1">
      <alignment vertical="distributed"/>
    </xf>
    <xf numFmtId="43" fontId="9" fillId="0" borderId="0" xfId="0" applyNumberFormat="1" applyFont="1"/>
    <xf numFmtId="0" fontId="44" fillId="0" borderId="0" xfId="0" applyFont="1" applyFill="1" applyBorder="1" applyAlignment="1">
      <alignment horizontal="center" vertical="distributed"/>
    </xf>
    <xf numFmtId="0" fontId="5" fillId="2" borderId="8" xfId="0" applyFont="1" applyFill="1" applyBorder="1" applyAlignment="1">
      <alignment horizontal="center" vertical="distributed"/>
    </xf>
    <xf numFmtId="0" fontId="13" fillId="0" borderId="0" xfId="0" applyFont="1" applyFill="1" applyBorder="1"/>
    <xf numFmtId="0" fontId="5" fillId="0" borderId="0" xfId="0" applyFont="1" applyFill="1" applyBorder="1" applyAlignment="1">
      <alignment horizontal="right" vertical="distributed"/>
    </xf>
    <xf numFmtId="43" fontId="14" fillId="0" borderId="0" xfId="1" applyFont="1"/>
    <xf numFmtId="43" fontId="14" fillId="0" borderId="0" xfId="1" applyFont="1" applyAlignment="1">
      <alignment horizontal="left"/>
    </xf>
    <xf numFmtId="0" fontId="9" fillId="2" borderId="0" xfId="0" applyFont="1" applyFill="1"/>
    <xf numFmtId="43" fontId="5" fillId="0" borderId="0" xfId="1" applyFont="1" applyFill="1" applyBorder="1" applyAlignment="1">
      <alignment horizontal="left" vertical="distributed"/>
    </xf>
    <xf numFmtId="164" fontId="2" fillId="0" borderId="0" xfId="1" applyNumberFormat="1" applyFont="1" applyBorder="1" applyAlignment="1">
      <alignment vertical="distributed"/>
    </xf>
    <xf numFmtId="164" fontId="3" fillId="0" borderId="0" xfId="1" applyNumberFormat="1" applyFont="1" applyBorder="1" applyAlignment="1">
      <alignment vertical="distributed"/>
    </xf>
    <xf numFmtId="0" fontId="17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Fill="1"/>
    <xf numFmtId="0" fontId="12" fillId="0" borderId="4" xfId="0" applyFont="1" applyFill="1" applyBorder="1" applyAlignment="1">
      <alignment horizontal="center" vertical="distributed"/>
    </xf>
    <xf numFmtId="0" fontId="45" fillId="0" borderId="4" xfId="4" applyFont="1" applyFill="1" applyBorder="1" applyAlignment="1" applyProtection="1">
      <alignment horizontal="center" vertical="center"/>
      <protection locked="0"/>
    </xf>
    <xf numFmtId="4" fontId="26" fillId="0" borderId="4" xfId="5" applyNumberFormat="1" applyFont="1" applyFill="1" applyBorder="1" applyAlignment="1" applyProtection="1">
      <alignment horizontal="center" vertical="center"/>
      <protection hidden="1"/>
    </xf>
    <xf numFmtId="4" fontId="26" fillId="0" borderId="4" xfId="5" applyNumberFormat="1" applyFont="1" applyFill="1" applyBorder="1" applyAlignment="1" applyProtection="1">
      <alignment horizontal="center" vertical="center"/>
      <protection locked="0"/>
    </xf>
    <xf numFmtId="4" fontId="26" fillId="0" borderId="5" xfId="5" applyNumberFormat="1" applyFont="1" applyFill="1" applyBorder="1" applyAlignment="1" applyProtection="1">
      <alignment horizontal="center" vertical="center"/>
      <protection hidden="1"/>
    </xf>
    <xf numFmtId="10" fontId="26" fillId="0" borderId="4" xfId="6" applyNumberFormat="1" applyFont="1" applyFill="1" applyBorder="1" applyAlignment="1" applyProtection="1">
      <alignment horizontal="right" vertical="center"/>
      <protection locked="0"/>
    </xf>
    <xf numFmtId="43" fontId="11" fillId="0" borderId="0" xfId="1" applyFont="1" applyFill="1"/>
    <xf numFmtId="43" fontId="9" fillId="0" borderId="0" xfId="1" applyFont="1" applyFill="1"/>
    <xf numFmtId="0" fontId="5" fillId="0" borderId="4" xfId="0" applyFont="1" applyFill="1" applyBorder="1" applyAlignment="1">
      <alignment vertical="distributed"/>
    </xf>
    <xf numFmtId="0" fontId="13" fillId="0" borderId="1" xfId="0" applyFont="1" applyBorder="1" applyAlignment="1">
      <alignment vertical="distributed"/>
    </xf>
    <xf numFmtId="4" fontId="0" fillId="0" borderId="4" xfId="0" applyNumberFormat="1" applyBorder="1"/>
    <xf numFmtId="2" fontId="0" fillId="0" borderId="4" xfId="0" applyNumberFormat="1" applyBorder="1"/>
    <xf numFmtId="0" fontId="5" fillId="2" borderId="0" xfId="0" applyFont="1" applyFill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7" fillId="0" borderId="0" xfId="0" applyFont="1" applyFill="1" applyAlignment="1">
      <alignment horizontal="center" vertical="distributed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43" fontId="5" fillId="8" borderId="6" xfId="0" applyNumberFormat="1" applyFont="1" applyFill="1" applyBorder="1" applyAlignment="1">
      <alignment horizontal="left" vertical="distributed"/>
    </xf>
    <xf numFmtId="0" fontId="5" fillId="8" borderId="8" xfId="0" applyFont="1" applyFill="1" applyBorder="1" applyAlignment="1">
      <alignment horizontal="left" vertical="distributed"/>
    </xf>
    <xf numFmtId="43" fontId="5" fillId="0" borderId="0" xfId="0" applyNumberFormat="1" applyFont="1" applyFill="1" applyBorder="1" applyAlignment="1">
      <alignment horizontal="left" vertical="distributed"/>
    </xf>
    <xf numFmtId="0" fontId="5" fillId="0" borderId="0" xfId="0" applyFont="1" applyFill="1" applyBorder="1"/>
    <xf numFmtId="0" fontId="3" fillId="9" borderId="31" xfId="4" applyFont="1" applyFill="1" applyBorder="1" applyAlignment="1" applyProtection="1">
      <alignment horizontal="center" textRotation="90"/>
    </xf>
    <xf numFmtId="0" fontId="24" fillId="9" borderId="4" xfId="4" applyFont="1" applyFill="1" applyBorder="1" applyAlignment="1" applyProtection="1">
      <alignment horizontal="center"/>
    </xf>
    <xf numFmtId="168" fontId="24" fillId="9" borderId="4" xfId="4" applyNumberFormat="1" applyFont="1" applyFill="1" applyBorder="1" applyAlignment="1" applyProtection="1">
      <alignment horizontal="center"/>
    </xf>
    <xf numFmtId="4" fontId="26" fillId="0" borderId="4" xfId="4" applyNumberFormat="1" applyFont="1" applyBorder="1" applyAlignment="1" applyProtection="1">
      <alignment horizontal="center" vertical="center"/>
      <protection locked="0"/>
    </xf>
    <xf numFmtId="4" fontId="26" fillId="0" borderId="4" xfId="5" applyNumberFormat="1" applyFont="1" applyFill="1" applyBorder="1" applyAlignment="1" applyProtection="1">
      <alignment horizontal="center"/>
      <protection locked="0"/>
    </xf>
    <xf numFmtId="4" fontId="26" fillId="0" borderId="30" xfId="5" applyNumberFormat="1" applyFont="1" applyFill="1" applyBorder="1" applyAlignment="1" applyProtection="1">
      <alignment horizontal="right"/>
      <protection locked="0"/>
    </xf>
    <xf numFmtId="4" fontId="26" fillId="0" borderId="4" xfId="4" applyNumberFormat="1" applyFont="1" applyBorder="1" applyAlignment="1" applyProtection="1">
      <alignment wrapText="1"/>
      <protection locked="0"/>
    </xf>
    <xf numFmtId="4" fontId="26" fillId="0" borderId="4" xfId="4" applyNumberFormat="1" applyFont="1" applyBorder="1" applyAlignment="1" applyProtection="1">
      <alignment horizontal="center"/>
      <protection locked="0"/>
    </xf>
    <xf numFmtId="4" fontId="26" fillId="0" borderId="4" xfId="5" applyNumberFormat="1" applyFont="1" applyFill="1" applyBorder="1" applyAlignment="1" applyProtection="1">
      <alignment horizontal="center"/>
      <protection hidden="1"/>
    </xf>
    <xf numFmtId="4" fontId="24" fillId="9" borderId="4" xfId="4" applyNumberFormat="1" applyFont="1" applyFill="1" applyBorder="1" applyAlignment="1" applyProtection="1">
      <alignment horizontal="center"/>
    </xf>
    <xf numFmtId="4" fontId="24" fillId="9" borderId="4" xfId="5" applyNumberFormat="1" applyFont="1" applyFill="1" applyBorder="1" applyAlignment="1" applyProtection="1">
      <alignment horizontal="center"/>
    </xf>
    <xf numFmtId="4" fontId="26" fillId="0" borderId="4" xfId="4" applyNumberFormat="1" applyFont="1" applyBorder="1" applyAlignment="1" applyProtection="1">
      <alignment horizontal="left" vertical="center"/>
    </xf>
    <xf numFmtId="4" fontId="26" fillId="0" borderId="4" xfId="4" applyNumberFormat="1" applyFont="1" applyBorder="1" applyAlignment="1" applyProtection="1">
      <alignment vertical="center"/>
    </xf>
    <xf numFmtId="0" fontId="14" fillId="9" borderId="32" xfId="4" applyFont="1" applyFill="1" applyBorder="1" applyAlignment="1" applyProtection="1">
      <alignment horizontal="center" textRotation="90"/>
      <protection hidden="1"/>
    </xf>
    <xf numFmtId="4" fontId="24" fillId="9" borderId="33" xfId="4" applyNumberFormat="1" applyFont="1" applyFill="1" applyBorder="1" applyAlignment="1" applyProtection="1">
      <alignment horizontal="center" vertical="center"/>
    </xf>
    <xf numFmtId="4" fontId="26" fillId="9" borderId="33" xfId="4" applyNumberFormat="1" applyFont="1" applyFill="1" applyBorder="1" applyAlignment="1" applyProtection="1">
      <alignment horizontal="center"/>
      <protection locked="0"/>
    </xf>
    <xf numFmtId="4" fontId="24" fillId="9" borderId="33" xfId="5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>
      <alignment horizontal="left" vertical="distributed"/>
    </xf>
    <xf numFmtId="43" fontId="5" fillId="8" borderId="0" xfId="0" applyNumberFormat="1" applyFont="1" applyFill="1" applyAlignment="1">
      <alignment horizontal="center" vertical="distributed"/>
    </xf>
    <xf numFmtId="0" fontId="17" fillId="0" borderId="0" xfId="0" applyFont="1" applyFill="1"/>
    <xf numFmtId="0" fontId="42" fillId="0" borderId="0" xfId="0" applyFont="1" applyFill="1" applyBorder="1" applyAlignment="1">
      <alignment horizontal="center"/>
    </xf>
    <xf numFmtId="43" fontId="5" fillId="0" borderId="26" xfId="1" applyFont="1" applyFill="1" applyBorder="1" applyAlignment="1">
      <alignment horizontal="center" vertical="distributed"/>
    </xf>
    <xf numFmtId="49" fontId="5" fillId="2" borderId="0" xfId="0" applyNumberFormat="1" applyFont="1" applyFill="1" applyAlignment="1">
      <alignment horizontal="center" vertical="distributed"/>
    </xf>
    <xf numFmtId="49" fontId="5" fillId="8" borderId="0" xfId="0" applyNumberFormat="1" applyFont="1" applyFill="1" applyBorder="1" applyAlignment="1">
      <alignment horizontal="center" vertical="distributed"/>
    </xf>
    <xf numFmtId="43" fontId="5" fillId="0" borderId="0" xfId="1" applyFont="1" applyFill="1" applyBorder="1"/>
    <xf numFmtId="49" fontId="17" fillId="8" borderId="0" xfId="0" applyNumberFormat="1" applyFont="1" applyFill="1" applyAlignment="1">
      <alignment horizontal="center" vertical="center"/>
    </xf>
    <xf numFmtId="0" fontId="13" fillId="8" borderId="0" xfId="0" applyFont="1" applyFill="1" applyBorder="1" applyAlignment="1">
      <alignment vertical="distributed"/>
    </xf>
    <xf numFmtId="43" fontId="5" fillId="2" borderId="0" xfId="1" applyFont="1" applyFill="1" applyBorder="1" applyAlignment="1">
      <alignment vertical="distributed"/>
    </xf>
    <xf numFmtId="43" fontId="5" fillId="2" borderId="28" xfId="1" applyFont="1" applyFill="1" applyBorder="1" applyAlignment="1">
      <alignment vertical="distributed"/>
    </xf>
    <xf numFmtId="43" fontId="5" fillId="8" borderId="6" xfId="1" applyFont="1" applyFill="1" applyBorder="1" applyAlignment="1">
      <alignment horizontal="center" vertical="distributed"/>
    </xf>
    <xf numFmtId="43" fontId="5" fillId="8" borderId="8" xfId="1" applyFont="1" applyFill="1" applyBorder="1" applyAlignment="1">
      <alignment vertical="distributed"/>
    </xf>
    <xf numFmtId="0" fontId="8" fillId="2" borderId="0" xfId="0" applyFont="1" applyFill="1" applyBorder="1" applyAlignment="1">
      <alignment horizontal="center" vertical="distributed"/>
    </xf>
    <xf numFmtId="0" fontId="5" fillId="2" borderId="0" xfId="0" applyFont="1" applyFill="1" applyBorder="1" applyAlignment="1">
      <alignment horizontal="right" vertical="distributed"/>
    </xf>
    <xf numFmtId="0" fontId="8" fillId="2" borderId="5" xfId="0" applyFont="1" applyFill="1" applyBorder="1" applyAlignment="1">
      <alignment horizontal="left" vertical="distributed"/>
    </xf>
    <xf numFmtId="49" fontId="8" fillId="2" borderId="0" xfId="0" applyNumberFormat="1" applyFont="1" applyFill="1" applyBorder="1" applyAlignment="1">
      <alignment horizontal="center" vertical="distributed"/>
    </xf>
    <xf numFmtId="49" fontId="5" fillId="2" borderId="0" xfId="0" applyNumberFormat="1" applyFont="1" applyFill="1" applyBorder="1" applyAlignment="1">
      <alignment horizontal="left" vertical="distributed"/>
    </xf>
    <xf numFmtId="49" fontId="8" fillId="2" borderId="25" xfId="0" applyNumberFormat="1" applyFont="1" applyFill="1" applyBorder="1" applyAlignment="1">
      <alignment horizontal="left" vertical="distributed"/>
    </xf>
    <xf numFmtId="0" fontId="8" fillId="2" borderId="25" xfId="0" applyFont="1" applyFill="1" applyBorder="1" applyAlignment="1">
      <alignment horizontal="left" vertical="distributed"/>
    </xf>
    <xf numFmtId="0" fontId="8" fillId="2" borderId="16" xfId="0" applyFont="1" applyFill="1" applyBorder="1" applyAlignment="1">
      <alignment horizontal="center" vertical="distributed"/>
    </xf>
    <xf numFmtId="49" fontId="5" fillId="2" borderId="16" xfId="0" applyNumberFormat="1" applyFont="1" applyFill="1" applyBorder="1" applyAlignment="1">
      <alignment horizontal="left" vertical="distributed"/>
    </xf>
    <xf numFmtId="0" fontId="5" fillId="2" borderId="16" xfId="0" applyFont="1" applyFill="1" applyBorder="1" applyAlignment="1">
      <alignment horizontal="right" vertical="distributed"/>
    </xf>
    <xf numFmtId="0" fontId="5" fillId="2" borderId="16" xfId="0" applyFont="1" applyFill="1" applyBorder="1" applyAlignment="1">
      <alignment horizontal="center" vertical="distributed"/>
    </xf>
    <xf numFmtId="43" fontId="5" fillId="2" borderId="16" xfId="1" applyFont="1" applyFill="1" applyBorder="1" applyAlignment="1">
      <alignment vertical="distributed"/>
    </xf>
    <xf numFmtId="0" fontId="46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right" vertical="center"/>
    </xf>
    <xf numFmtId="0" fontId="25" fillId="0" borderId="4" xfId="0" applyNumberFormat="1" applyFont="1" applyFill="1" applyBorder="1" applyAlignment="1" applyProtection="1">
      <alignment horizontal="center" vertical="center" wrapText="1"/>
    </xf>
    <xf numFmtId="0" fontId="24" fillId="9" borderId="5" xfId="4" applyFont="1" applyFill="1" applyBorder="1" applyAlignment="1" applyProtection="1">
      <alignment horizontal="center"/>
    </xf>
    <xf numFmtId="4" fontId="26" fillId="0" borderId="29" xfId="5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4" fillId="0" borderId="19" xfId="4" applyFont="1" applyFill="1" applyBorder="1" applyAlignment="1" applyProtection="1">
      <alignment horizontal="left" vertical="center"/>
    </xf>
    <xf numFmtId="0" fontId="14" fillId="0" borderId="3" xfId="4" applyFont="1" applyFill="1" applyBorder="1" applyAlignment="1" applyProtection="1">
      <alignment horizontal="left" vertical="center"/>
    </xf>
    <xf numFmtId="0" fontId="51" fillId="8" borderId="21" xfId="4" applyFont="1" applyFill="1" applyBorder="1" applyAlignment="1">
      <alignment horizontal="left" vertical="center" wrapText="1"/>
    </xf>
    <xf numFmtId="0" fontId="0" fillId="0" borderId="0" xfId="0" applyFill="1" applyBorder="1"/>
    <xf numFmtId="0" fontId="45" fillId="0" borderId="5" xfId="4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>
      <alignment vertical="center" wrapText="1"/>
    </xf>
    <xf numFmtId="0" fontId="14" fillId="0" borderId="0" xfId="4" applyFont="1" applyFill="1" applyBorder="1" applyAlignment="1" applyProtection="1">
      <alignment horizontal="center" vertical="center"/>
    </xf>
    <xf numFmtId="0" fontId="14" fillId="0" borderId="0" xfId="4" applyFont="1" applyFill="1" applyBorder="1" applyAlignment="1" applyProtection="1">
      <alignment horizontal="left" vertical="center"/>
    </xf>
    <xf numFmtId="40" fontId="14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>
      <alignment horizontal="justify" vertical="center" wrapText="1"/>
    </xf>
    <xf numFmtId="0" fontId="45" fillId="0" borderId="0" xfId="4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0" fontId="24" fillId="9" borderId="35" xfId="4" applyNumberFormat="1" applyFont="1" applyFill="1" applyBorder="1" applyAlignment="1" applyProtection="1">
      <alignment horizontal="center"/>
    </xf>
    <xf numFmtId="10" fontId="51" fillId="8" borderId="27" xfId="4" applyNumberFormat="1" applyFont="1" applyFill="1" applyBorder="1" applyAlignment="1">
      <alignment horizontal="left" vertical="center" wrapText="1"/>
    </xf>
    <xf numFmtId="0" fontId="51" fillId="8" borderId="4" xfId="4" applyFont="1" applyFill="1" applyBorder="1" applyAlignment="1">
      <alignment horizontal="left" vertical="center" wrapText="1"/>
    </xf>
    <xf numFmtId="0" fontId="5" fillId="10" borderId="0" xfId="0" applyFont="1" applyFill="1" applyBorder="1" applyAlignment="1">
      <alignment horizontal="center" vertical="distributed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17" fillId="8" borderId="0" xfId="0" applyFont="1" applyFill="1" applyAlignment="1">
      <alignment horizontal="center" vertical="center"/>
    </xf>
    <xf numFmtId="43" fontId="11" fillId="0" borderId="0" xfId="0" applyNumberFormat="1" applyFont="1" applyFill="1"/>
    <xf numFmtId="43" fontId="11" fillId="0" borderId="0" xfId="0" applyNumberFormat="1" applyFont="1"/>
    <xf numFmtId="43" fontId="10" fillId="0" borderId="0" xfId="0" applyNumberFormat="1" applyFont="1"/>
    <xf numFmtId="0" fontId="54" fillId="0" borderId="0" xfId="0" applyFont="1" applyFill="1" applyAlignment="1">
      <alignment horizontal="left" vertical="distributed"/>
    </xf>
    <xf numFmtId="0" fontId="13" fillId="0" borderId="0" xfId="0" applyFont="1" applyFill="1" applyAlignment="1">
      <alignment horizontal="left" vertical="distributed"/>
    </xf>
    <xf numFmtId="43" fontId="5" fillId="8" borderId="8" xfId="1" applyFont="1" applyFill="1" applyBorder="1" applyAlignment="1"/>
    <xf numFmtId="2" fontId="10" fillId="0" borderId="0" xfId="0" applyNumberFormat="1" applyFont="1"/>
    <xf numFmtId="43" fontId="13" fillId="0" borderId="0" xfId="1" applyFont="1" applyFill="1" applyAlignment="1">
      <alignment horizontal="center"/>
    </xf>
    <xf numFmtId="2" fontId="0" fillId="0" borderId="0" xfId="0" applyNumberFormat="1" applyFill="1"/>
    <xf numFmtId="43" fontId="13" fillId="0" borderId="27" xfId="1" applyFont="1" applyFill="1" applyBorder="1" applyAlignment="1">
      <alignment vertical="distributed"/>
    </xf>
    <xf numFmtId="43" fontId="5" fillId="8" borderId="6" xfId="1" applyFont="1" applyFill="1" applyBorder="1" applyAlignment="1">
      <alignment vertical="distributed"/>
    </xf>
    <xf numFmtId="43" fontId="5" fillId="2" borderId="6" xfId="0" applyNumberFormat="1" applyFont="1" applyFill="1" applyBorder="1" applyAlignment="1">
      <alignment vertical="distributed"/>
    </xf>
    <xf numFmtId="0" fontId="5" fillId="8" borderId="8" xfId="0" applyFont="1" applyFill="1" applyBorder="1" applyAlignment="1">
      <alignment vertical="distributed"/>
    </xf>
    <xf numFmtId="0" fontId="5" fillId="8" borderId="8" xfId="0" applyFont="1" applyFill="1" applyBorder="1" applyAlignment="1">
      <alignment horizontal="center" vertical="distributed"/>
    </xf>
    <xf numFmtId="2" fontId="5" fillId="8" borderId="6" xfId="0" applyNumberFormat="1" applyFont="1" applyFill="1" applyBorder="1" applyAlignment="1">
      <alignment horizontal="right" vertical="distributed"/>
    </xf>
    <xf numFmtId="2" fontId="5" fillId="8" borderId="7" xfId="0" applyNumberFormat="1" applyFont="1" applyFill="1" applyBorder="1" applyAlignment="1">
      <alignment horizontal="center" vertical="distributed"/>
    </xf>
    <xf numFmtId="43" fontId="9" fillId="0" borderId="0" xfId="0" applyNumberFormat="1" applyFont="1" applyFill="1"/>
    <xf numFmtId="43" fontId="0" fillId="0" borderId="0" xfId="0" applyNumberFormat="1"/>
    <xf numFmtId="4" fontId="20" fillId="4" borderId="25" xfId="0" applyNumberFormat="1" applyFont="1" applyFill="1" applyBorder="1" applyAlignment="1">
      <alignment vertical="center"/>
    </xf>
    <xf numFmtId="171" fontId="19" fillId="0" borderId="0" xfId="1" applyNumberFormat="1" applyFont="1" applyBorder="1" applyAlignment="1">
      <alignment horizontal="center" vertical="center"/>
    </xf>
    <xf numFmtId="172" fontId="19" fillId="0" borderId="0" xfId="1" applyNumberFormat="1" applyFont="1" applyBorder="1" applyAlignment="1">
      <alignment horizontal="center" vertical="center"/>
    </xf>
    <xf numFmtId="2" fontId="17" fillId="0" borderId="4" xfId="0" applyNumberFormat="1" applyFont="1" applyBorder="1"/>
    <xf numFmtId="169" fontId="19" fillId="5" borderId="0" xfId="1" applyNumberFormat="1" applyFont="1" applyFill="1" applyBorder="1" applyAlignment="1">
      <alignment horizontal="right" vertical="center"/>
    </xf>
    <xf numFmtId="170" fontId="19" fillId="5" borderId="0" xfId="1" applyNumberFormat="1" applyFont="1" applyFill="1" applyBorder="1" applyAlignment="1">
      <alignment horizontal="right" vertical="center"/>
    </xf>
    <xf numFmtId="173" fontId="20" fillId="0" borderId="0" xfId="0" applyNumberFormat="1" applyFont="1" applyFill="1" applyBorder="1" applyAlignment="1">
      <alignment vertical="center"/>
    </xf>
    <xf numFmtId="174" fontId="19" fillId="0" borderId="0" xfId="1" applyNumberFormat="1" applyFont="1" applyBorder="1" applyAlignment="1">
      <alignment horizontal="center" vertical="center"/>
    </xf>
    <xf numFmtId="175" fontId="20" fillId="4" borderId="25" xfId="0" applyNumberFormat="1" applyFont="1" applyFill="1" applyBorder="1" applyAlignment="1">
      <alignment vertical="center"/>
    </xf>
    <xf numFmtId="172" fontId="20" fillId="4" borderId="0" xfId="0" applyNumberFormat="1" applyFont="1" applyFill="1" applyBorder="1" applyAlignment="1">
      <alignment horizontal="center" vertical="center"/>
    </xf>
    <xf numFmtId="0" fontId="55" fillId="2" borderId="4" xfId="0" applyFont="1" applyFill="1" applyBorder="1" applyAlignment="1">
      <alignment horizontal="center" vertical="distributed"/>
    </xf>
    <xf numFmtId="43" fontId="55" fillId="2" borderId="4" xfId="1" applyFont="1" applyFill="1" applyBorder="1" applyAlignment="1">
      <alignment horizontal="center" vertical="distributed"/>
    </xf>
    <xf numFmtId="0" fontId="0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12" fillId="0" borderId="4" xfId="0" applyNumberFormat="1" applyFont="1" applyFill="1" applyBorder="1" applyAlignment="1">
      <alignment horizontal="center" vertical="distributed"/>
    </xf>
    <xf numFmtId="0" fontId="56" fillId="0" borderId="11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wrapText="1"/>
    </xf>
    <xf numFmtId="0" fontId="13" fillId="0" borderId="4" xfId="0" applyFont="1" applyFill="1" applyBorder="1" applyAlignment="1">
      <alignment horizontal="left" vertical="distributed" wrapText="1"/>
    </xf>
    <xf numFmtId="0" fontId="5" fillId="0" borderId="0" xfId="0" applyFont="1" applyBorder="1" applyAlignment="1">
      <alignment horizontal="center" vertical="distributed"/>
    </xf>
    <xf numFmtId="0" fontId="41" fillId="0" borderId="0" xfId="0" applyFont="1" applyBorder="1" applyAlignment="1">
      <alignment horizontal="left" vertical="distributed"/>
    </xf>
    <xf numFmtId="43" fontId="13" fillId="0" borderId="0" xfId="0" applyNumberFormat="1" applyFont="1" applyAlignment="1">
      <alignment vertical="distributed"/>
    </xf>
    <xf numFmtId="0" fontId="13" fillId="0" borderId="0" xfId="0" applyFont="1" applyAlignment="1">
      <alignment vertical="distributed"/>
    </xf>
    <xf numFmtId="0" fontId="41" fillId="0" borderId="0" xfId="0" applyFont="1" applyFill="1" applyAlignment="1">
      <alignment horizontal="center" vertical="distributed"/>
    </xf>
    <xf numFmtId="0" fontId="5" fillId="8" borderId="0" xfId="0" applyFont="1" applyFill="1" applyAlignment="1">
      <alignment horizontal="left" vertical="distributed"/>
    </xf>
    <xf numFmtId="0" fontId="5" fillId="8" borderId="0" xfId="0" applyFont="1" applyFill="1" applyBorder="1" applyAlignment="1">
      <alignment horizontal="left" vertical="distributed"/>
    </xf>
    <xf numFmtId="0" fontId="13" fillId="0" borderId="0" xfId="0" applyFont="1" applyAlignment="1">
      <alignment horizontal="center" vertical="distributed"/>
    </xf>
    <xf numFmtId="0" fontId="5" fillId="0" borderId="0" xfId="0" applyFont="1" applyFill="1" applyAlignment="1">
      <alignment horizontal="center" vertical="distributed"/>
    </xf>
    <xf numFmtId="0" fontId="5" fillId="0" borderId="0" xfId="0" applyFont="1" applyFill="1" applyAlignment="1">
      <alignment horizontal="left" vertical="distributed"/>
    </xf>
    <xf numFmtId="43" fontId="41" fillId="0" borderId="0" xfId="1" applyFont="1" applyFill="1" applyBorder="1" applyAlignment="1">
      <alignment horizontal="center" vertical="distributed"/>
    </xf>
    <xf numFmtId="43" fontId="41" fillId="0" borderId="0" xfId="1" applyFont="1" applyFill="1" applyBorder="1" applyAlignment="1">
      <alignment horizontal="left" vertical="distributed"/>
    </xf>
    <xf numFmtId="0" fontId="5" fillId="8" borderId="0" xfId="0" applyFont="1" applyFill="1" applyBorder="1" applyAlignment="1">
      <alignment horizontal="center" vertical="distributed"/>
    </xf>
    <xf numFmtId="0" fontId="41" fillId="0" borderId="0" xfId="0" applyFont="1" applyFill="1" applyBorder="1" applyAlignment="1">
      <alignment horizontal="center" vertical="distributed"/>
    </xf>
    <xf numFmtId="0" fontId="5" fillId="2" borderId="0" xfId="0" applyFont="1" applyFill="1" applyAlignment="1">
      <alignment horizontal="center" vertical="distributed"/>
    </xf>
    <xf numFmtId="0" fontId="13" fillId="0" borderId="0" xfId="0" applyFont="1" applyFill="1" applyAlignment="1">
      <alignment horizontal="center" vertical="distributed"/>
    </xf>
    <xf numFmtId="0" fontId="49" fillId="0" borderId="0" xfId="0" applyFont="1" applyFill="1" applyAlignment="1">
      <alignment horizontal="left" vertical="distributed"/>
    </xf>
    <xf numFmtId="43" fontId="13" fillId="0" borderId="0" xfId="1" applyFont="1" applyFill="1" applyAlignment="1">
      <alignment horizontal="center" vertical="distributed"/>
    </xf>
    <xf numFmtId="0" fontId="0" fillId="0" borderId="0" xfId="0" applyAlignment="1">
      <alignment horizontal="center"/>
    </xf>
    <xf numFmtId="49" fontId="5" fillId="0" borderId="0" xfId="0" applyNumberFormat="1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left" vertical="distributed"/>
    </xf>
    <xf numFmtId="0" fontId="13" fillId="0" borderId="0" xfId="0" applyFont="1" applyFill="1" applyBorder="1" applyAlignment="1">
      <alignment horizontal="center" vertical="distributed"/>
    </xf>
    <xf numFmtId="0" fontId="5" fillId="8" borderId="0" xfId="0" applyFont="1" applyFill="1" applyAlignment="1">
      <alignment horizontal="center" vertical="distributed"/>
    </xf>
    <xf numFmtId="43" fontId="13" fillId="0" borderId="0" xfId="1" applyFont="1" applyFill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43" fontId="5" fillId="0" borderId="0" xfId="1" applyFont="1" applyFill="1" applyBorder="1" applyAlignment="1">
      <alignment horizontal="center" vertical="distributed"/>
    </xf>
    <xf numFmtId="0" fontId="13" fillId="0" borderId="0" xfId="0" applyFont="1" applyBorder="1" applyAlignment="1">
      <alignment horizontal="left" vertical="distributed"/>
    </xf>
    <xf numFmtId="0" fontId="5" fillId="0" borderId="0" xfId="0" applyFont="1" applyFill="1" applyBorder="1" applyAlignment="1">
      <alignment horizontal="center" vertical="distributed"/>
    </xf>
    <xf numFmtId="43" fontId="5" fillId="0" borderId="0" xfId="1" applyFont="1" applyFill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3" fillId="0" borderId="0" xfId="0" applyFont="1" applyAlignment="1">
      <alignment horizontal="center" vertical="distributed"/>
    </xf>
    <xf numFmtId="0" fontId="5" fillId="0" borderId="0" xfId="0" applyFont="1" applyFill="1" applyBorder="1" applyAlignment="1">
      <alignment horizontal="left" vertical="distributed"/>
    </xf>
    <xf numFmtId="43" fontId="13" fillId="0" borderId="0" xfId="1" applyFont="1" applyFill="1" applyBorder="1" applyAlignment="1">
      <alignment horizontal="center" vertical="distributed"/>
    </xf>
    <xf numFmtId="0" fontId="5" fillId="8" borderId="0" xfId="0" applyFont="1" applyFill="1" applyAlignment="1">
      <alignment horizontal="center" vertical="distributed"/>
    </xf>
    <xf numFmtId="0" fontId="5" fillId="8" borderId="0" xfId="0" applyFont="1" applyFill="1" applyBorder="1" applyAlignment="1">
      <alignment horizontal="center" vertical="distributed"/>
    </xf>
    <xf numFmtId="0" fontId="5" fillId="0" borderId="0" xfId="0" applyFont="1" applyFill="1" applyAlignment="1">
      <alignment horizontal="center" vertical="distributed"/>
    </xf>
    <xf numFmtId="0" fontId="41" fillId="0" borderId="0" xfId="0" applyFont="1" applyBorder="1" applyAlignment="1">
      <alignment horizontal="left" vertical="distributed"/>
    </xf>
    <xf numFmtId="0" fontId="13" fillId="0" borderId="0" xfId="0" applyFont="1" applyFill="1" applyAlignment="1">
      <alignment horizontal="center" vertical="distributed"/>
    </xf>
    <xf numFmtId="0" fontId="5" fillId="8" borderId="7" xfId="0" applyFont="1" applyFill="1" applyBorder="1" applyAlignment="1">
      <alignment horizontal="center" vertical="distributed"/>
    </xf>
    <xf numFmtId="49" fontId="5" fillId="0" borderId="0" xfId="0" applyNumberFormat="1" applyFont="1" applyFill="1" applyBorder="1" applyAlignment="1">
      <alignment horizontal="center" vertical="distributed"/>
    </xf>
    <xf numFmtId="0" fontId="13" fillId="0" borderId="0" xfId="0" applyFont="1" applyFill="1" applyBorder="1" applyAlignment="1">
      <alignment horizontal="center" vertical="distributed"/>
    </xf>
    <xf numFmtId="43" fontId="13" fillId="0" borderId="0" xfId="1" applyFont="1" applyFill="1" applyAlignment="1">
      <alignment horizontal="center" vertical="distributed"/>
    </xf>
    <xf numFmtId="43" fontId="41" fillId="0" borderId="0" xfId="1" applyFont="1" applyFill="1" applyBorder="1" applyAlignment="1">
      <alignment horizontal="left" vertical="distributed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distributed"/>
    </xf>
    <xf numFmtId="2" fontId="5" fillId="0" borderId="0" xfId="0" applyNumberFormat="1" applyFont="1" applyFill="1" applyAlignment="1">
      <alignment horizontal="center" vertical="distributed"/>
    </xf>
    <xf numFmtId="43" fontId="13" fillId="0" borderId="0" xfId="0" applyNumberFormat="1" applyFont="1" applyAlignment="1">
      <alignment vertical="distributed"/>
    </xf>
    <xf numFmtId="0" fontId="13" fillId="0" borderId="0" xfId="0" applyFont="1" applyAlignment="1">
      <alignment vertical="distributed"/>
    </xf>
    <xf numFmtId="0" fontId="57" fillId="0" borderId="0" xfId="0" applyFont="1" applyFill="1"/>
    <xf numFmtId="0" fontId="58" fillId="0" borderId="0" xfId="0" applyFont="1" applyFill="1"/>
    <xf numFmtId="2" fontId="49" fillId="0" borderId="0" xfId="0" applyNumberFormat="1" applyFont="1" applyFill="1" applyBorder="1" applyAlignment="1">
      <alignment vertical="distributed"/>
    </xf>
    <xf numFmtId="0" fontId="49" fillId="0" borderId="0" xfId="0" applyFont="1" applyFill="1" applyBorder="1" applyAlignment="1">
      <alignment vertical="distributed"/>
    </xf>
    <xf numFmtId="0" fontId="13" fillId="0" borderId="0" xfId="0" applyFont="1" applyFill="1" applyAlignment="1">
      <alignment horizontal="center" vertical="center" wrapText="1"/>
    </xf>
    <xf numFmtId="43" fontId="41" fillId="0" borderId="0" xfId="1" applyFont="1" applyFill="1" applyBorder="1" applyAlignment="1">
      <alignment vertical="distributed"/>
    </xf>
    <xf numFmtId="0" fontId="5" fillId="8" borderId="0" xfId="0" applyFont="1" applyFill="1"/>
    <xf numFmtId="0" fontId="5" fillId="8" borderId="26" xfId="0" applyFont="1" applyFill="1" applyBorder="1" applyAlignment="1">
      <alignment vertical="distributed"/>
    </xf>
    <xf numFmtId="43" fontId="5" fillId="0" borderId="0" xfId="0" applyNumberFormat="1" applyFont="1" applyAlignment="1">
      <alignment vertical="distributed"/>
    </xf>
    <xf numFmtId="43" fontId="13" fillId="0" borderId="27" xfId="1" applyFont="1" applyFill="1" applyBorder="1" applyAlignment="1">
      <alignment horizontal="center" vertical="distributed"/>
    </xf>
    <xf numFmtId="43" fontId="5" fillId="8" borderId="26" xfId="1" applyFont="1" applyFill="1" applyBorder="1" applyAlignment="1">
      <alignment horizontal="center" vertical="distributed"/>
    </xf>
    <xf numFmtId="0" fontId="5" fillId="0" borderId="0" xfId="0" applyFont="1" applyAlignment="1">
      <alignment horizontal="center" vertical="center"/>
    </xf>
    <xf numFmtId="43" fontId="5" fillId="0" borderId="0" xfId="0" applyNumberFormat="1" applyFont="1" applyAlignment="1">
      <alignment horizontal="left" vertical="distributed"/>
    </xf>
    <xf numFmtId="43" fontId="5" fillId="8" borderId="22" xfId="0" applyNumberFormat="1" applyFont="1" applyFill="1" applyBorder="1" applyAlignment="1">
      <alignment horizontal="left" vertical="distributed"/>
    </xf>
    <xf numFmtId="0" fontId="5" fillId="8" borderId="23" xfId="0" applyFont="1" applyFill="1" applyBorder="1" applyAlignment="1">
      <alignment horizontal="left" vertical="distributed"/>
    </xf>
    <xf numFmtId="43" fontId="13" fillId="0" borderId="0" xfId="0" applyNumberFormat="1" applyFont="1"/>
    <xf numFmtId="43" fontId="5" fillId="8" borderId="26" xfId="1" applyFont="1" applyFill="1" applyBorder="1" applyAlignment="1">
      <alignment vertical="distributed"/>
    </xf>
    <xf numFmtId="0" fontId="5" fillId="0" borderId="0" xfId="0" applyFont="1" applyFill="1" applyBorder="1" applyAlignment="1">
      <alignment vertical="distributed"/>
    </xf>
    <xf numFmtId="0" fontId="13" fillId="0" borderId="0" xfId="0" applyFont="1" applyBorder="1" applyAlignment="1">
      <alignment horizontal="center" vertical="distributed"/>
    </xf>
    <xf numFmtId="43" fontId="13" fillId="0" borderId="0" xfId="1" applyFont="1" applyFill="1" applyBorder="1" applyAlignment="1">
      <alignment horizontal="left" vertical="distributed"/>
    </xf>
    <xf numFmtId="43" fontId="13" fillId="0" borderId="0" xfId="0" applyNumberFormat="1" applyFont="1" applyFill="1" applyAlignment="1"/>
    <xf numFmtId="0" fontId="5" fillId="8" borderId="8" xfId="0" applyFont="1" applyFill="1" applyBorder="1" applyAlignment="1">
      <alignment horizontal="center" vertical="distributed"/>
    </xf>
    <xf numFmtId="0" fontId="5" fillId="0" borderId="0" xfId="0" applyFont="1" applyAlignment="1">
      <alignment vertical="center"/>
    </xf>
    <xf numFmtId="0" fontId="5" fillId="8" borderId="0" xfId="0" applyFont="1" applyFill="1" applyAlignment="1">
      <alignment vertical="distributed"/>
    </xf>
    <xf numFmtId="0" fontId="41" fillId="0" borderId="0" xfId="0" applyFont="1" applyFill="1" applyAlignment="1"/>
    <xf numFmtId="0" fontId="0" fillId="8" borderId="0" xfId="0" applyFill="1" applyAlignment="1">
      <alignment horizontal="center"/>
    </xf>
    <xf numFmtId="43" fontId="13" fillId="0" borderId="0" xfId="0" applyNumberFormat="1" applyFont="1" applyFill="1" applyAlignment="1">
      <alignment vertical="distributed"/>
    </xf>
    <xf numFmtId="0" fontId="13" fillId="0" borderId="0" xfId="1" applyNumberFormat="1" applyFont="1" applyFill="1" applyAlignment="1">
      <alignment horizontal="center" vertical="distributed"/>
    </xf>
    <xf numFmtId="43" fontId="5" fillId="8" borderId="6" xfId="0" applyNumberFormat="1" applyFont="1" applyFill="1" applyBorder="1"/>
    <xf numFmtId="0" fontId="5" fillId="8" borderId="8" xfId="0" applyFont="1" applyFill="1" applyBorder="1"/>
    <xf numFmtId="0" fontId="13" fillId="0" borderId="0" xfId="0" applyFont="1" applyFill="1" applyAlignment="1"/>
    <xf numFmtId="0" fontId="5" fillId="8" borderId="9" xfId="0" applyFont="1" applyFill="1" applyBorder="1" applyAlignment="1">
      <alignment horizontal="center" vertical="distributed"/>
    </xf>
    <xf numFmtId="0" fontId="5" fillId="8" borderId="10" xfId="0" applyFont="1" applyFill="1" applyBorder="1" applyAlignment="1">
      <alignment horizontal="center" vertical="distributed"/>
    </xf>
    <xf numFmtId="43" fontId="5" fillId="8" borderId="22" xfId="0" applyNumberFormat="1" applyFont="1" applyFill="1" applyBorder="1" applyAlignment="1">
      <alignment horizontal="center" vertical="distributed"/>
    </xf>
    <xf numFmtId="0" fontId="5" fillId="8" borderId="23" xfId="0" applyFont="1" applyFill="1" applyBorder="1" applyAlignment="1">
      <alignment horizontal="center" vertical="distributed"/>
    </xf>
    <xf numFmtId="2" fontId="5" fillId="0" borderId="0" xfId="0" applyNumberFormat="1" applyFont="1" applyFill="1" applyBorder="1" applyAlignment="1">
      <alignment horizontal="center" vertical="distributed"/>
    </xf>
    <xf numFmtId="2" fontId="5" fillId="0" borderId="0" xfId="0" applyNumberFormat="1" applyFont="1" applyFill="1" applyBorder="1" applyAlignment="1">
      <alignment horizontal="right" vertical="distributed"/>
    </xf>
    <xf numFmtId="2" fontId="5" fillId="8" borderId="6" xfId="0" applyNumberFormat="1" applyFont="1" applyFill="1" applyBorder="1" applyAlignment="1">
      <alignment horizontal="center" vertical="distributed"/>
    </xf>
    <xf numFmtId="49" fontId="52" fillId="0" borderId="0" xfId="0" applyNumberFormat="1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distributed"/>
    </xf>
    <xf numFmtId="9" fontId="5" fillId="0" borderId="0" xfId="0" applyNumberFormat="1" applyFont="1" applyFill="1" applyBorder="1" applyAlignment="1">
      <alignment horizontal="center" vertical="distributed"/>
    </xf>
    <xf numFmtId="0" fontId="5" fillId="8" borderId="36" xfId="0" applyFont="1" applyFill="1" applyBorder="1" applyAlignment="1">
      <alignment horizontal="center" vertical="distributed"/>
    </xf>
    <xf numFmtId="0" fontId="5" fillId="0" borderId="0" xfId="0" applyNumberFormat="1" applyFont="1" applyFill="1" applyBorder="1" applyAlignment="1">
      <alignment horizontal="center" vertical="distributed"/>
    </xf>
    <xf numFmtId="0" fontId="0" fillId="0" borderId="0" xfId="0" applyAlignment="1">
      <alignment wrapText="1"/>
    </xf>
    <xf numFmtId="2" fontId="5" fillId="8" borderId="26" xfId="0" applyNumberFormat="1" applyFont="1" applyFill="1" applyBorder="1" applyAlignment="1">
      <alignment horizontal="right" vertical="distributed"/>
    </xf>
    <xf numFmtId="49" fontId="0" fillId="8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right" wrapText="1"/>
    </xf>
    <xf numFmtId="43" fontId="41" fillId="8" borderId="0" xfId="1" applyFont="1" applyFill="1" applyBorder="1" applyAlignment="1">
      <alignment horizontal="left" vertical="distributed"/>
    </xf>
    <xf numFmtId="43" fontId="13" fillId="8" borderId="0" xfId="1" applyFont="1" applyFill="1" applyBorder="1" applyAlignment="1">
      <alignment vertical="distributed"/>
    </xf>
    <xf numFmtId="43" fontId="13" fillId="0" borderId="0" xfId="1" applyFont="1" applyAlignment="1">
      <alignment horizontal="center"/>
    </xf>
    <xf numFmtId="43" fontId="5" fillId="8" borderId="6" xfId="1" applyFont="1" applyFill="1" applyBorder="1" applyAlignment="1"/>
    <xf numFmtId="0" fontId="5" fillId="0" borderId="0" xfId="0" applyFont="1" applyFill="1" applyBorder="1" applyAlignment="1">
      <alignment horizontal="left" vertical="distributed" wrapText="1"/>
    </xf>
    <xf numFmtId="2" fontId="5" fillId="8" borderId="6" xfId="0" applyNumberFormat="1" applyFont="1" applyFill="1" applyBorder="1" applyAlignment="1">
      <alignment vertical="distributed"/>
    </xf>
    <xf numFmtId="0" fontId="0" fillId="0" borderId="0" xfId="0" applyFill="1" applyAlignment="1">
      <alignment horizontal="center"/>
    </xf>
    <xf numFmtId="0" fontId="17" fillId="8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25" xfId="0" applyFont="1" applyBorder="1" applyAlignment="1">
      <alignment vertical="distributed"/>
    </xf>
    <xf numFmtId="0" fontId="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distributed"/>
    </xf>
    <xf numFmtId="0" fontId="6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3" fontId="0" fillId="0" borderId="0" xfId="0" applyNumberFormat="1" applyFill="1"/>
    <xf numFmtId="0" fontId="5" fillId="0" borderId="0" xfId="0" applyFont="1" applyFill="1" applyBorder="1" applyAlignment="1">
      <alignment horizontal="center" vertical="distributed" wrapText="1"/>
    </xf>
    <xf numFmtId="49" fontId="5" fillId="0" borderId="0" xfId="0" applyNumberFormat="1" applyFont="1" applyFill="1" applyBorder="1" applyAlignment="1">
      <alignment vertical="top" wrapText="1"/>
    </xf>
    <xf numFmtId="0" fontId="17" fillId="0" borderId="0" xfId="0" applyFont="1" applyFill="1" applyAlignment="1">
      <alignment horizontal="center" vertical="center"/>
    </xf>
    <xf numFmtId="2" fontId="1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vertical="center" wrapText="1"/>
    </xf>
    <xf numFmtId="2" fontId="5" fillId="8" borderId="7" xfId="0" applyNumberFormat="1" applyFont="1" applyFill="1" applyBorder="1" applyAlignment="1">
      <alignment horizontal="center" vertical="center" wrapText="1"/>
    </xf>
    <xf numFmtId="43" fontId="61" fillId="0" borderId="0" xfId="1" applyFont="1" applyFill="1" applyBorder="1" applyAlignment="1">
      <alignment horizontal="center" vertical="distributed"/>
    </xf>
    <xf numFmtId="0" fontId="17" fillId="0" borderId="0" xfId="0" applyFont="1" applyAlignment="1">
      <alignment horizontal="center" vertical="center"/>
    </xf>
    <xf numFmtId="43" fontId="5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10" fontId="19" fillId="0" borderId="0" xfId="1" applyNumberFormat="1" applyFont="1" applyFill="1" applyBorder="1" applyAlignment="1">
      <alignment horizontal="right" vertical="center"/>
    </xf>
    <xf numFmtId="165" fontId="19" fillId="0" borderId="0" xfId="1" applyNumberFormat="1" applyFont="1" applyFill="1" applyBorder="1" applyAlignment="1">
      <alignment horizontal="center" vertical="center"/>
    </xf>
    <xf numFmtId="165" fontId="20" fillId="0" borderId="0" xfId="1" applyNumberFormat="1" applyFont="1" applyFill="1" applyBorder="1" applyAlignment="1">
      <alignment horizontal="center" vertical="center"/>
    </xf>
    <xf numFmtId="43" fontId="13" fillId="0" borderId="0" xfId="1" applyFont="1" applyBorder="1" applyAlignment="1">
      <alignment horizontal="left" vertical="distributed"/>
    </xf>
    <xf numFmtId="0" fontId="16" fillId="0" borderId="0" xfId="0" applyFont="1" applyBorder="1" applyAlignment="1">
      <alignment vertical="distributed"/>
    </xf>
    <xf numFmtId="43" fontId="10" fillId="0" borderId="0" xfId="1" applyFont="1" applyBorder="1" applyAlignment="1">
      <alignment vertical="distributed"/>
    </xf>
    <xf numFmtId="0" fontId="21" fillId="0" borderId="0" xfId="0" applyFont="1" applyFill="1"/>
    <xf numFmtId="0" fontId="17" fillId="0" borderId="0" xfId="0" applyFont="1" applyAlignment="1">
      <alignment vertical="center"/>
    </xf>
    <xf numFmtId="0" fontId="5" fillId="2" borderId="7" xfId="0" applyFont="1" applyFill="1" applyBorder="1" applyAlignment="1">
      <alignment horizontal="right" vertical="distributed"/>
    </xf>
    <xf numFmtId="0" fontId="5" fillId="2" borderId="0" xfId="0" applyFont="1" applyFill="1" applyBorder="1" applyAlignment="1">
      <alignment horizontal="center" vertical="distributed"/>
    </xf>
    <xf numFmtId="0" fontId="5" fillId="2" borderId="0" xfId="0" applyFont="1" applyFill="1" applyBorder="1" applyAlignment="1">
      <alignment horizontal="left" vertical="distributed"/>
    </xf>
    <xf numFmtId="2" fontId="13" fillId="0" borderId="0" xfId="0" applyNumberFormat="1" applyFont="1" applyFill="1" applyBorder="1" applyAlignment="1">
      <alignment horizontal="center" vertical="distributed"/>
    </xf>
    <xf numFmtId="0" fontId="17" fillId="0" borderId="0" xfId="0" applyFont="1" applyFill="1" applyAlignment="1">
      <alignment horizontal="center" vertical="center" wrapText="1"/>
    </xf>
    <xf numFmtId="168" fontId="5" fillId="0" borderId="0" xfId="0" applyNumberFormat="1" applyFont="1" applyFill="1" applyBorder="1" applyAlignment="1">
      <alignment vertical="distributed"/>
    </xf>
    <xf numFmtId="2" fontId="5" fillId="8" borderId="6" xfId="0" applyNumberFormat="1" applyFont="1" applyFill="1" applyBorder="1" applyAlignment="1">
      <alignment horizontal="left" vertical="distributed"/>
    </xf>
    <xf numFmtId="2" fontId="5" fillId="8" borderId="8" xfId="0" applyNumberFormat="1" applyFont="1" applyFill="1" applyBorder="1" applyAlignment="1">
      <alignment vertical="distributed"/>
    </xf>
    <xf numFmtId="2" fontId="5" fillId="8" borderId="0" xfId="0" applyNumberFormat="1" applyFont="1" applyFill="1" applyBorder="1" applyAlignment="1">
      <alignment horizontal="right" vertical="distributed"/>
    </xf>
    <xf numFmtId="43" fontId="5" fillId="8" borderId="6" xfId="1" applyFont="1" applyFill="1" applyBorder="1" applyAlignment="1">
      <alignment horizontal="right" vertical="distributed"/>
    </xf>
    <xf numFmtId="0" fontId="5" fillId="0" borderId="1" xfId="0" applyFont="1" applyFill="1" applyBorder="1" applyAlignment="1">
      <alignment vertical="distributed"/>
    </xf>
    <xf numFmtId="43" fontId="5" fillId="8" borderId="9" xfId="0" applyNumberFormat="1" applyFont="1" applyFill="1" applyBorder="1" applyAlignment="1">
      <alignment vertical="distributed"/>
    </xf>
    <xf numFmtId="43" fontId="5" fillId="8" borderId="10" xfId="0" applyNumberFormat="1" applyFont="1" applyFill="1" applyBorder="1" applyAlignment="1">
      <alignment vertical="distributed"/>
    </xf>
    <xf numFmtId="43" fontId="13" fillId="0" borderId="0" xfId="0" applyNumberFormat="1" applyFont="1" applyAlignment="1">
      <alignment horizontal="center" vertical="distributed"/>
    </xf>
    <xf numFmtId="43" fontId="13" fillId="0" borderId="0" xfId="0" applyNumberFormat="1" applyFont="1" applyAlignment="1">
      <alignment horizontal="left" vertical="distributed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distributed"/>
    </xf>
    <xf numFmtId="0" fontId="17" fillId="0" borderId="0" xfId="0" applyFont="1" applyFill="1" applyAlignment="1">
      <alignment wrapText="1"/>
    </xf>
    <xf numFmtId="0" fontId="0" fillId="0" borderId="4" xfId="0" applyFont="1" applyFill="1" applyBorder="1" applyAlignment="1">
      <alignment horizontal="center" vertical="center" wrapText="1"/>
    </xf>
    <xf numFmtId="0" fontId="63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Border="1" applyAlignment="1">
      <alignment horizontal="center" vertical="distributed"/>
    </xf>
    <xf numFmtId="0" fontId="8" fillId="2" borderId="17" xfId="0" applyFont="1" applyFill="1" applyBorder="1" applyAlignment="1">
      <alignment horizontal="left" vertical="distributed"/>
    </xf>
    <xf numFmtId="43" fontId="5" fillId="2" borderId="37" xfId="1" applyFont="1" applyFill="1" applyBorder="1" applyAlignment="1">
      <alignment vertical="distributed"/>
    </xf>
    <xf numFmtId="49" fontId="13" fillId="0" borderId="4" xfId="0" applyNumberFormat="1" applyFont="1" applyFill="1" applyBorder="1" applyAlignment="1">
      <alignment horizontal="center" vertical="distributed"/>
    </xf>
    <xf numFmtId="49" fontId="13" fillId="0" borderId="5" xfId="0" applyNumberFormat="1" applyFont="1" applyFill="1" applyBorder="1" applyAlignment="1">
      <alignment horizontal="center" vertical="distributed"/>
    </xf>
    <xf numFmtId="43" fontId="13" fillId="0" borderId="0" xfId="1" applyFont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/>
    </xf>
    <xf numFmtId="0" fontId="13" fillId="0" borderId="0" xfId="0" applyFont="1" applyAlignment="1">
      <alignment horizontal="center" vertical="distributed"/>
    </xf>
    <xf numFmtId="0" fontId="5" fillId="0" borderId="0" xfId="0" applyFont="1" applyFill="1" applyBorder="1" applyAlignment="1">
      <alignment horizontal="left" vertical="distributed"/>
    </xf>
    <xf numFmtId="49" fontId="5" fillId="0" borderId="0" xfId="0" applyNumberFormat="1" applyFont="1" applyFill="1" applyBorder="1" applyAlignment="1">
      <alignment horizontal="center" vertical="distributed"/>
    </xf>
    <xf numFmtId="0" fontId="5" fillId="0" borderId="0" xfId="0" applyFont="1" applyFill="1" applyAlignment="1">
      <alignment horizontal="left" vertical="distributed"/>
    </xf>
    <xf numFmtId="0" fontId="13" fillId="0" borderId="0" xfId="0" applyFont="1" applyAlignment="1">
      <alignment vertical="distributed"/>
    </xf>
    <xf numFmtId="0" fontId="20" fillId="4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distributed"/>
    </xf>
    <xf numFmtId="43" fontId="5" fillId="2" borderId="38" xfId="1" applyFont="1" applyFill="1" applyBorder="1" applyAlignment="1">
      <alignment vertical="distributed"/>
    </xf>
    <xf numFmtId="0" fontId="8" fillId="8" borderId="4" xfId="0" applyFont="1" applyFill="1" applyBorder="1" applyAlignment="1">
      <alignment horizontal="left" vertical="distributed"/>
    </xf>
    <xf numFmtId="0" fontId="8" fillId="8" borderId="4" xfId="0" applyFont="1" applyFill="1" applyBorder="1" applyAlignment="1">
      <alignment horizontal="center" vertical="distributed"/>
    </xf>
    <xf numFmtId="49" fontId="5" fillId="8" borderId="4" xfId="0" applyNumberFormat="1" applyFont="1" applyFill="1" applyBorder="1" applyAlignment="1">
      <alignment horizontal="center" vertical="distributed"/>
    </xf>
    <xf numFmtId="0" fontId="0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vertical="distributed" wrapText="1"/>
    </xf>
    <xf numFmtId="0" fontId="13" fillId="0" borderId="27" xfId="0" applyFont="1" applyFill="1" applyBorder="1" applyAlignment="1">
      <alignment horizontal="left" vertical="distributed"/>
    </xf>
    <xf numFmtId="0" fontId="13" fillId="0" borderId="27" xfId="0" applyFont="1" applyFill="1" applyBorder="1" applyAlignment="1">
      <alignment horizontal="center" vertical="distributed"/>
    </xf>
    <xf numFmtId="0" fontId="5" fillId="8" borderId="5" xfId="0" applyFont="1" applyFill="1" applyBorder="1" applyAlignment="1">
      <alignment horizontal="left" vertical="distributed"/>
    </xf>
    <xf numFmtId="0" fontId="5" fillId="8" borderId="16" xfId="0" applyFont="1" applyFill="1" applyBorder="1" applyAlignment="1">
      <alignment horizontal="left" vertical="distributed"/>
    </xf>
    <xf numFmtId="0" fontId="5" fillId="8" borderId="28" xfId="0" applyFont="1" applyFill="1" applyBorder="1" applyAlignment="1">
      <alignment horizontal="left" vertical="distributed"/>
    </xf>
    <xf numFmtId="0" fontId="13" fillId="3" borderId="4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center" vertical="distributed"/>
    </xf>
    <xf numFmtId="4" fontId="12" fillId="8" borderId="4" xfId="0" applyNumberFormat="1" applyFont="1" applyFill="1" applyBorder="1" applyAlignment="1">
      <alignment horizontal="center" vertical="distributed"/>
    </xf>
    <xf numFmtId="49" fontId="13" fillId="8" borderId="5" xfId="0" applyNumberFormat="1" applyFont="1" applyFill="1" applyBorder="1" applyAlignment="1">
      <alignment horizontal="center" vertical="distributed"/>
    </xf>
    <xf numFmtId="0" fontId="63" fillId="8" borderId="4" xfId="0" applyNumberFormat="1" applyFont="1" applyFill="1" applyBorder="1" applyAlignment="1" applyProtection="1">
      <alignment horizontal="center" vertical="center" wrapText="1"/>
    </xf>
    <xf numFmtId="0" fontId="13" fillId="8" borderId="16" xfId="0" applyFont="1" applyFill="1" applyBorder="1" applyAlignment="1">
      <alignment horizontal="left" vertical="distributed"/>
    </xf>
    <xf numFmtId="0" fontId="13" fillId="8" borderId="28" xfId="0" applyFont="1" applyFill="1" applyBorder="1" applyAlignment="1">
      <alignment horizontal="left" vertical="distributed"/>
    </xf>
    <xf numFmtId="0" fontId="5" fillId="2" borderId="5" xfId="0" applyFont="1" applyFill="1" applyBorder="1" applyAlignment="1">
      <alignment horizontal="left" vertical="distributed"/>
    </xf>
    <xf numFmtId="0" fontId="5" fillId="2" borderId="16" xfId="0" applyFont="1" applyFill="1" applyBorder="1" applyAlignment="1">
      <alignment horizontal="left" vertical="distributed"/>
    </xf>
    <xf numFmtId="0" fontId="5" fillId="2" borderId="28" xfId="0" applyFont="1" applyFill="1" applyBorder="1" applyAlignment="1">
      <alignment horizontal="left" vertical="distributed"/>
    </xf>
    <xf numFmtId="49" fontId="5" fillId="2" borderId="4" xfId="0" applyNumberFormat="1" applyFont="1" applyFill="1" applyBorder="1" applyAlignment="1">
      <alignment horizontal="center" vertical="distributed"/>
    </xf>
    <xf numFmtId="49" fontId="13" fillId="0" borderId="4" xfId="0" applyNumberFormat="1" applyFont="1" applyBorder="1" applyAlignment="1">
      <alignment horizontal="center" vertical="distributed"/>
    </xf>
    <xf numFmtId="4" fontId="13" fillId="0" borderId="4" xfId="0" applyNumberFormat="1" applyFont="1" applyFill="1" applyBorder="1" applyAlignment="1">
      <alignment horizontal="center" vertical="distributed"/>
    </xf>
    <xf numFmtId="0" fontId="10" fillId="0" borderId="0" xfId="0" applyFont="1" applyFill="1" applyBorder="1"/>
    <xf numFmtId="164" fontId="13" fillId="0" borderId="0" xfId="1" applyNumberFormat="1" applyFont="1" applyFill="1" applyBorder="1" applyAlignment="1">
      <alignment vertical="distributed"/>
    </xf>
    <xf numFmtId="0" fontId="9" fillId="0" borderId="0" xfId="0" applyFont="1" applyFill="1" applyBorder="1"/>
    <xf numFmtId="43" fontId="13" fillId="0" borderId="4" xfId="0" applyNumberFormat="1" applyFont="1" applyFill="1" applyBorder="1" applyAlignment="1">
      <alignment horizontal="left" vertical="distributed"/>
    </xf>
    <xf numFmtId="0" fontId="9" fillId="0" borderId="4" xfId="0" applyFont="1" applyFill="1" applyBorder="1" applyAlignment="1">
      <alignment vertical="top" wrapText="1"/>
    </xf>
    <xf numFmtId="0" fontId="9" fillId="0" borderId="25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horizontal="center" vertical="distributed"/>
    </xf>
    <xf numFmtId="0" fontId="13" fillId="0" borderId="29" xfId="0" applyFont="1" applyFill="1" applyBorder="1" applyAlignment="1">
      <alignment vertical="distributed" wrapText="1"/>
    </xf>
    <xf numFmtId="2" fontId="17" fillId="8" borderId="6" xfId="0" applyNumberFormat="1" applyFont="1" applyFill="1" applyBorder="1" applyAlignment="1">
      <alignment horizontal="right" vertical="center" wrapText="1"/>
    </xf>
    <xf numFmtId="0" fontId="17" fillId="8" borderId="8" xfId="0" applyFont="1" applyFill="1" applyBorder="1" applyAlignment="1">
      <alignment horizontal="left" wrapText="1"/>
    </xf>
    <xf numFmtId="2" fontId="5" fillId="8" borderId="7" xfId="0" applyNumberFormat="1" applyFont="1" applyFill="1" applyBorder="1" applyAlignment="1">
      <alignment horizontal="left" vertical="distributed"/>
    </xf>
    <xf numFmtId="2" fontId="9" fillId="0" borderId="4" xfId="0" applyNumberFormat="1" applyFont="1" applyFill="1" applyBorder="1" applyAlignment="1">
      <alignment horizontal="center" vertical="distributed"/>
    </xf>
    <xf numFmtId="43" fontId="0" fillId="0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2" fontId="13" fillId="0" borderId="4" xfId="0" applyNumberFormat="1" applyFont="1" applyFill="1" applyBorder="1" applyAlignment="1">
      <alignment horizontal="center" vertical="distributed"/>
    </xf>
    <xf numFmtId="4" fontId="19" fillId="4" borderId="25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distributed"/>
    </xf>
    <xf numFmtId="0" fontId="14" fillId="0" borderId="11" xfId="2" applyFont="1" applyFill="1" applyBorder="1" applyProtection="1"/>
    <xf numFmtId="0" fontId="14" fillId="0" borderId="0" xfId="2" applyFont="1" applyFill="1" applyBorder="1" applyAlignment="1" applyProtection="1">
      <alignment horizontal="center"/>
    </xf>
    <xf numFmtId="10" fontId="31" fillId="0" borderId="0" xfId="3" applyNumberFormat="1" applyFont="1" applyFill="1" applyBorder="1" applyAlignment="1" applyProtection="1">
      <alignment horizontal="center" vertical="center" wrapText="1"/>
    </xf>
    <xf numFmtId="10" fontId="31" fillId="0" borderId="12" xfId="3" applyNumberFormat="1" applyFont="1" applyFill="1" applyBorder="1" applyAlignment="1" applyProtection="1">
      <alignment horizontal="center" vertical="center" wrapText="1"/>
    </xf>
    <xf numFmtId="0" fontId="14" fillId="0" borderId="0" xfId="2" applyFont="1" applyFill="1" applyProtection="1"/>
    <xf numFmtId="10" fontId="33" fillId="0" borderId="0" xfId="3" applyNumberFormat="1" applyFont="1" applyFill="1" applyProtection="1"/>
    <xf numFmtId="0" fontId="5" fillId="0" borderId="0" xfId="0" applyFont="1" applyFill="1" applyBorder="1" applyAlignment="1">
      <alignment horizontal="right" vertical="distributed"/>
    </xf>
    <xf numFmtId="0" fontId="5" fillId="0" borderId="0" xfId="0" applyFont="1" applyBorder="1" applyAlignment="1">
      <alignment horizontal="left" vertical="distributed"/>
    </xf>
    <xf numFmtId="10" fontId="0" fillId="0" borderId="0" xfId="0" applyNumberFormat="1" applyFill="1" applyBorder="1" applyAlignment="1">
      <alignment horizontal="left" vertical="center"/>
    </xf>
    <xf numFmtId="0" fontId="46" fillId="0" borderId="2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distributed"/>
    </xf>
    <xf numFmtId="43" fontId="13" fillId="0" borderId="0" xfId="1" applyFont="1" applyAlignment="1">
      <alignment horizontal="center" vertical="distributed"/>
    </xf>
    <xf numFmtId="0" fontId="13" fillId="0" borderId="0" xfId="0" applyFont="1" applyAlignment="1">
      <alignment horizontal="center" vertical="distributed"/>
    </xf>
    <xf numFmtId="0" fontId="3" fillId="0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distributed"/>
    </xf>
    <xf numFmtId="17" fontId="0" fillId="0" borderId="0" xfId="0" applyNumberFormat="1" applyFill="1" applyBorder="1" applyAlignment="1">
      <alignment vertical="center"/>
    </xf>
    <xf numFmtId="40" fontId="14" fillId="0" borderId="29" xfId="4" applyNumberFormat="1" applyFont="1" applyFill="1" applyBorder="1" applyAlignment="1" applyProtection="1">
      <alignment vertical="center"/>
    </xf>
    <xf numFmtId="43" fontId="13" fillId="0" borderId="0" xfId="1" applyFont="1" applyAlignment="1">
      <alignment horizontal="center" vertical="distributed"/>
    </xf>
    <xf numFmtId="0" fontId="5" fillId="2" borderId="0" xfId="0" applyFont="1" applyFill="1" applyBorder="1" applyAlignment="1">
      <alignment horizontal="left" vertical="distributed"/>
    </xf>
    <xf numFmtId="0" fontId="20" fillId="4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distributed"/>
    </xf>
    <xf numFmtId="0" fontId="16" fillId="0" borderId="0" xfId="0" applyFont="1" applyAlignment="1">
      <alignment horizontal="center" vertical="distributed"/>
    </xf>
    <xf numFmtId="0" fontId="8" fillId="11" borderId="4" xfId="0" applyFont="1" applyFill="1" applyBorder="1" applyAlignment="1">
      <alignment horizontal="left" vertical="distributed"/>
    </xf>
    <xf numFmtId="0" fontId="8" fillId="11" borderId="4" xfId="0" applyFont="1" applyFill="1" applyBorder="1" applyAlignment="1">
      <alignment horizontal="center" vertical="distributed"/>
    </xf>
    <xf numFmtId="0" fontId="5" fillId="11" borderId="4" xfId="0" applyFont="1" applyFill="1" applyBorder="1" applyAlignment="1">
      <alignment horizontal="center" vertical="distributed"/>
    </xf>
    <xf numFmtId="0" fontId="5" fillId="11" borderId="4" xfId="0" applyFont="1" applyFill="1" applyBorder="1" applyAlignment="1">
      <alignment horizontal="left" vertical="center" wrapText="1"/>
    </xf>
    <xf numFmtId="0" fontId="5" fillId="11" borderId="4" xfId="0" applyFont="1" applyFill="1" applyBorder="1" applyAlignment="1">
      <alignment horizontal="left" vertical="distributed"/>
    </xf>
    <xf numFmtId="43" fontId="5" fillId="11" borderId="4" xfId="1" applyFont="1" applyFill="1" applyBorder="1" applyAlignment="1">
      <alignment vertical="distributed"/>
    </xf>
    <xf numFmtId="0" fontId="0" fillId="0" borderId="0" xfId="0" applyFill="1" applyBorder="1" applyAlignment="1">
      <alignment horizontal="left" vertical="top"/>
    </xf>
    <xf numFmtId="0" fontId="65" fillId="0" borderId="0" xfId="0" applyFont="1" applyFill="1" applyBorder="1" applyAlignment="1">
      <alignment horizontal="left" vertical="top"/>
    </xf>
    <xf numFmtId="0" fontId="66" fillId="0" borderId="0" xfId="0" applyFont="1" applyFill="1" applyBorder="1" applyAlignment="1">
      <alignment horizontal="left" vertical="top"/>
    </xf>
    <xf numFmtId="10" fontId="66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7" fillId="0" borderId="0" xfId="0" applyFont="1" applyFill="1" applyBorder="1" applyAlignment="1">
      <alignment horizontal="left" vertical="top"/>
    </xf>
    <xf numFmtId="0" fontId="12" fillId="0" borderId="39" xfId="0" applyFont="1" applyFill="1" applyBorder="1" applyAlignment="1">
      <alignment horizontal="left" vertical="top" wrapText="1"/>
    </xf>
    <xf numFmtId="2" fontId="69" fillId="0" borderId="0" xfId="0" applyNumberFormat="1" applyFont="1" applyFill="1" applyBorder="1" applyAlignment="1">
      <alignment horizontal="center" vertical="top"/>
    </xf>
    <xf numFmtId="0" fontId="69" fillId="0" borderId="0" xfId="0" applyFont="1" applyFill="1" applyBorder="1" applyAlignment="1">
      <alignment horizontal="left" vertical="top"/>
    </xf>
    <xf numFmtId="0" fontId="8" fillId="12" borderId="39" xfId="0" applyFont="1" applyFill="1" applyBorder="1" applyAlignment="1">
      <alignment horizontal="left" vertical="top" wrapText="1"/>
    </xf>
    <xf numFmtId="0" fontId="69" fillId="0" borderId="0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8" fillId="12" borderId="39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69" fillId="12" borderId="39" xfId="0" applyFont="1" applyFill="1" applyBorder="1" applyAlignment="1">
      <alignment horizontal="left" vertical="top" wrapText="1" indent="1"/>
    </xf>
    <xf numFmtId="0" fontId="8" fillId="12" borderId="39" xfId="0" applyFont="1" applyFill="1" applyBorder="1" applyAlignment="1">
      <alignment horizontal="left" vertical="top" wrapText="1" indent="2"/>
    </xf>
    <xf numFmtId="43" fontId="11" fillId="0" borderId="25" xfId="0" applyNumberFormat="1" applyFont="1" applyFill="1" applyBorder="1" applyAlignment="1"/>
    <xf numFmtId="43" fontId="11" fillId="0" borderId="0" xfId="0" applyNumberFormat="1" applyFont="1" applyFill="1" applyAlignment="1"/>
    <xf numFmtId="43" fontId="10" fillId="0" borderId="25" xfId="0" applyNumberFormat="1" applyFont="1" applyFill="1" applyBorder="1" applyAlignment="1"/>
    <xf numFmtId="43" fontId="10" fillId="0" borderId="0" xfId="0" applyNumberFormat="1" applyFont="1" applyFill="1" applyAlignment="1"/>
    <xf numFmtId="0" fontId="10" fillId="0" borderId="0" xfId="0" applyFont="1" applyFill="1" applyAlignment="1"/>
    <xf numFmtId="43" fontId="10" fillId="0" borderId="0" xfId="1" applyFont="1" applyFill="1" applyAlignment="1"/>
    <xf numFmtId="0" fontId="5" fillId="0" borderId="0" xfId="0" applyFont="1" applyFill="1" applyBorder="1" applyAlignment="1">
      <alignment horizontal="center" vertical="distributed"/>
    </xf>
    <xf numFmtId="49" fontId="5" fillId="0" borderId="0" xfId="0" applyNumberFormat="1" applyFont="1" applyFill="1" applyBorder="1" applyAlignment="1">
      <alignment horizontal="center" vertical="distributed"/>
    </xf>
    <xf numFmtId="0" fontId="5" fillId="0" borderId="0" xfId="0" applyFont="1" applyFill="1" applyAlignment="1">
      <alignment horizontal="center" vertical="distributed"/>
    </xf>
    <xf numFmtId="43" fontId="41" fillId="0" borderId="0" xfId="1" applyFont="1" applyFill="1" applyBorder="1" applyAlignment="1">
      <alignment horizontal="left" vertical="distributed"/>
    </xf>
    <xf numFmtId="0" fontId="5" fillId="0" borderId="0" xfId="0" applyFont="1" applyFill="1" applyBorder="1" applyAlignment="1">
      <alignment horizontal="left" vertical="distributed"/>
    </xf>
    <xf numFmtId="43" fontId="5" fillId="0" borderId="0" xfId="1" applyFont="1" applyFill="1" applyBorder="1" applyAlignment="1">
      <alignment vertical="distributed"/>
    </xf>
    <xf numFmtId="0" fontId="5" fillId="0" borderId="0" xfId="0" applyFont="1" applyFill="1" applyAlignment="1">
      <alignment horizontal="left" vertical="distributed"/>
    </xf>
    <xf numFmtId="0" fontId="13" fillId="0" borderId="0" xfId="0" applyFont="1" applyFill="1" applyAlignment="1">
      <alignment horizontal="center" vertical="distributed"/>
    </xf>
    <xf numFmtId="0" fontId="13" fillId="0" borderId="29" xfId="0" applyFont="1" applyFill="1" applyBorder="1" applyAlignment="1">
      <alignment vertical="distributed"/>
    </xf>
    <xf numFmtId="0" fontId="14" fillId="0" borderId="4" xfId="0" applyFont="1" applyFill="1" applyBorder="1" applyAlignment="1">
      <alignment horizontal="center" vertical="distributed"/>
    </xf>
    <xf numFmtId="0" fontId="12" fillId="0" borderId="4" xfId="0" applyFont="1" applyFill="1" applyBorder="1" applyAlignment="1">
      <alignment horizontal="left" vertical="distributed"/>
    </xf>
    <xf numFmtId="0" fontId="13" fillId="0" borderId="4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wrapText="1"/>
    </xf>
    <xf numFmtId="2" fontId="0" fillId="0" borderId="0" xfId="0" applyNumberFormat="1" applyFill="1" applyAlignment="1">
      <alignment horizontal="right" wrapText="1"/>
    </xf>
    <xf numFmtId="2" fontId="17" fillId="0" borderId="0" xfId="0" applyNumberFormat="1" applyFont="1" applyFill="1" applyBorder="1" applyAlignment="1">
      <alignment horizontal="center" vertical="center" wrapText="1"/>
    </xf>
    <xf numFmtId="43" fontId="13" fillId="0" borderId="0" xfId="1" applyFont="1" applyFill="1"/>
    <xf numFmtId="43" fontId="5" fillId="8" borderId="6" xfId="1" applyFont="1" applyFill="1" applyBorder="1" applyAlignment="1">
      <alignment horizontal="center" vertical="center"/>
    </xf>
    <xf numFmtId="2" fontId="17" fillId="8" borderId="6" xfId="0" applyNumberFormat="1" applyFont="1" applyFill="1" applyBorder="1" applyAlignment="1">
      <alignment horizontal="left" wrapText="1"/>
    </xf>
    <xf numFmtId="43" fontId="41" fillId="0" borderId="25" xfId="1" applyFont="1" applyFill="1" applyBorder="1" applyAlignment="1">
      <alignment horizontal="left" vertical="center" wrapText="1"/>
    </xf>
    <xf numFmtId="43" fontId="41" fillId="0" borderId="0" xfId="1" applyFont="1" applyFill="1" applyBorder="1" applyAlignment="1">
      <alignment horizontal="left" vertical="center" wrapText="1"/>
    </xf>
    <xf numFmtId="0" fontId="41" fillId="0" borderId="0" xfId="0" applyFont="1" applyFill="1" applyBorder="1" applyAlignment="1"/>
    <xf numFmtId="2" fontId="0" fillId="0" borderId="0" xfId="0" applyNumberFormat="1" applyFill="1" applyAlignment="1">
      <alignment horizontal="center"/>
    </xf>
    <xf numFmtId="43" fontId="13" fillId="0" borderId="0" xfId="1" applyFont="1" applyAlignment="1">
      <alignment horizontal="center" vertical="distributed"/>
    </xf>
    <xf numFmtId="164" fontId="2" fillId="0" borderId="0" xfId="1" applyNumberFormat="1" applyFont="1" applyBorder="1" applyAlignment="1">
      <alignment horizontal="center" vertical="distributed"/>
    </xf>
    <xf numFmtId="164" fontId="3" fillId="0" borderId="1" xfId="1" applyNumberFormat="1" applyFont="1" applyBorder="1" applyAlignment="1">
      <alignment horizontal="center" vertical="distributed"/>
    </xf>
    <xf numFmtId="164" fontId="4" fillId="0" borderId="2" xfId="1" applyNumberFormat="1" applyFont="1" applyBorder="1" applyAlignment="1">
      <alignment horizontal="center" vertical="distributed"/>
    </xf>
    <xf numFmtId="0" fontId="5" fillId="0" borderId="0" xfId="0" applyFont="1" applyBorder="1" applyAlignment="1">
      <alignment horizontal="left" vertical="distributed"/>
    </xf>
    <xf numFmtId="0" fontId="8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2" borderId="6" xfId="0" applyFont="1" applyFill="1" applyBorder="1" applyAlignment="1">
      <alignment horizontal="right" vertical="distributed"/>
    </xf>
    <xf numFmtId="0" fontId="5" fillId="2" borderId="7" xfId="0" applyFont="1" applyFill="1" applyBorder="1" applyAlignment="1">
      <alignment horizontal="right" vertical="distributed"/>
    </xf>
    <xf numFmtId="0" fontId="5" fillId="2" borderId="8" xfId="0" applyFont="1" applyFill="1" applyBorder="1" applyAlignment="1">
      <alignment horizontal="right" vertical="distributed"/>
    </xf>
    <xf numFmtId="0" fontId="3" fillId="0" borderId="11" xfId="2" applyFont="1" applyBorder="1" applyAlignment="1" applyProtection="1"/>
    <xf numFmtId="0" fontId="3" fillId="0" borderId="0" xfId="2" applyFont="1" applyBorder="1" applyAlignment="1" applyProtection="1"/>
    <xf numFmtId="0" fontId="3" fillId="0" borderId="12" xfId="2" applyFont="1" applyBorder="1" applyAlignment="1" applyProtection="1"/>
    <xf numFmtId="10" fontId="31" fillId="7" borderId="17" xfId="3" applyNumberFormat="1" applyFont="1" applyFill="1" applyBorder="1" applyAlignment="1" applyProtection="1">
      <alignment horizontal="center" vertical="center" wrapText="1"/>
    </xf>
    <xf numFmtId="10" fontId="31" fillId="7" borderId="18" xfId="3" applyNumberFormat="1" applyFont="1" applyFill="1" applyBorder="1" applyAlignment="1" applyProtection="1">
      <alignment horizontal="center" vertical="center" wrapText="1"/>
    </xf>
    <xf numFmtId="10" fontId="31" fillId="7" borderId="19" xfId="3" applyNumberFormat="1" applyFont="1" applyFill="1" applyBorder="1" applyAlignment="1" applyProtection="1">
      <alignment horizontal="center" vertical="center" wrapText="1"/>
    </xf>
    <xf numFmtId="10" fontId="31" fillId="7" borderId="20" xfId="3" applyNumberFormat="1" applyFont="1" applyFill="1" applyBorder="1" applyAlignment="1" applyProtection="1">
      <alignment horizontal="center" vertical="center" wrapText="1"/>
    </xf>
    <xf numFmtId="0" fontId="23" fillId="0" borderId="6" xfId="0" applyNumberFormat="1" applyFont="1" applyBorder="1" applyAlignment="1">
      <alignment horizontal="center"/>
    </xf>
    <xf numFmtId="0" fontId="23" fillId="0" borderId="7" xfId="0" applyNumberFormat="1" applyFont="1" applyBorder="1" applyAlignment="1">
      <alignment horizontal="center"/>
    </xf>
    <xf numFmtId="0" fontId="23" fillId="0" borderId="8" xfId="0" applyNumberFormat="1" applyFont="1" applyBorder="1" applyAlignment="1">
      <alignment horizontal="center"/>
    </xf>
    <xf numFmtId="10" fontId="24" fillId="6" borderId="0" xfId="0" applyNumberFormat="1" applyFont="1" applyFill="1" applyBorder="1" applyAlignment="1" applyProtection="1">
      <alignment vertical="center" wrapText="1"/>
      <protection locked="0"/>
    </xf>
    <xf numFmtId="10" fontId="24" fillId="6" borderId="12" xfId="0" applyNumberFormat="1" applyFont="1" applyFill="1" applyBorder="1" applyAlignment="1" applyProtection="1">
      <alignment vertical="center" wrapText="1"/>
      <protection locked="0"/>
    </xf>
    <xf numFmtId="164" fontId="3" fillId="0" borderId="0" xfId="1" applyNumberFormat="1" applyFont="1" applyBorder="1" applyAlignment="1">
      <alignment horizontal="center" vertical="distributed"/>
    </xf>
    <xf numFmtId="0" fontId="20" fillId="4" borderId="0" xfId="0" applyFont="1" applyFill="1" applyBorder="1" applyAlignment="1">
      <alignment horizontal="center" vertical="center"/>
    </xf>
    <xf numFmtId="43" fontId="16" fillId="0" borderId="0" xfId="1" applyFont="1" applyAlignment="1">
      <alignment horizontal="center" vertical="distributed"/>
    </xf>
    <xf numFmtId="0" fontId="1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right"/>
    </xf>
    <xf numFmtId="0" fontId="5" fillId="0" borderId="5" xfId="0" applyFont="1" applyBorder="1" applyAlignment="1">
      <alignment horizontal="left" vertical="distributed"/>
    </xf>
    <xf numFmtId="0" fontId="5" fillId="0" borderId="16" xfId="0" applyFont="1" applyBorder="1" applyAlignment="1">
      <alignment horizontal="left" vertical="distributed"/>
    </xf>
    <xf numFmtId="0" fontId="5" fillId="0" borderId="28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vertical="distributed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50" fillId="0" borderId="5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28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1" fillId="8" borderId="5" xfId="4" applyFont="1" applyFill="1" applyBorder="1" applyAlignment="1">
      <alignment horizontal="left" vertical="center" wrapText="1"/>
    </xf>
    <xf numFmtId="0" fontId="51" fillId="8" borderId="16" xfId="4" applyFont="1" applyFill="1" applyBorder="1" applyAlignment="1">
      <alignment horizontal="left" vertical="center" wrapText="1"/>
    </xf>
    <xf numFmtId="0" fontId="3" fillId="9" borderId="31" xfId="4" applyFont="1" applyFill="1" applyBorder="1" applyAlignment="1" applyProtection="1">
      <alignment horizontal="center" vertical="center" textRotation="90"/>
    </xf>
    <xf numFmtId="4" fontId="24" fillId="0" borderId="4" xfId="4" applyNumberFormat="1" applyFont="1" applyBorder="1" applyAlignment="1">
      <alignment horizontal="center"/>
    </xf>
    <xf numFmtId="4" fontId="24" fillId="0" borderId="30" xfId="4" applyNumberFormat="1" applyFont="1" applyBorder="1" applyAlignment="1">
      <alignment horizontal="center"/>
    </xf>
    <xf numFmtId="4" fontId="8" fillId="0" borderId="17" xfId="4" applyNumberFormat="1" applyFont="1" applyBorder="1" applyAlignment="1">
      <alignment horizontal="justify" vertical="center" wrapText="1"/>
    </xf>
    <xf numFmtId="4" fontId="8" fillId="0" borderId="21" xfId="4" applyNumberFormat="1" applyFont="1" applyBorder="1" applyAlignment="1">
      <alignment horizontal="justify" vertical="center" wrapText="1"/>
    </xf>
    <xf numFmtId="4" fontId="8" fillId="0" borderId="18" xfId="4" applyNumberFormat="1" applyFont="1" applyBorder="1" applyAlignment="1">
      <alignment horizontal="justify" vertical="center" wrapText="1"/>
    </xf>
    <xf numFmtId="4" fontId="8" fillId="0" borderId="25" xfId="4" applyNumberFormat="1" applyFont="1" applyBorder="1" applyAlignment="1">
      <alignment horizontal="justify" vertical="center" wrapText="1"/>
    </xf>
    <xf numFmtId="4" fontId="8" fillId="0" borderId="0" xfId="4" applyNumberFormat="1" applyFont="1" applyBorder="1" applyAlignment="1">
      <alignment horizontal="justify" vertical="center" wrapText="1"/>
    </xf>
    <xf numFmtId="4" fontId="8" fillId="0" borderId="12" xfId="4" applyNumberFormat="1" applyFont="1" applyBorder="1" applyAlignment="1">
      <alignment horizontal="justify" vertical="center" wrapText="1"/>
    </xf>
    <xf numFmtId="4" fontId="8" fillId="0" borderId="34" xfId="4" applyNumberFormat="1" applyFont="1" applyBorder="1" applyAlignment="1">
      <alignment horizontal="justify" vertical="center" wrapText="1"/>
    </xf>
    <xf numFmtId="4" fontId="8" fillId="0" borderId="1" xfId="4" applyNumberFormat="1" applyFont="1" applyBorder="1" applyAlignment="1">
      <alignment horizontal="justify" vertical="center" wrapText="1"/>
    </xf>
    <xf numFmtId="4" fontId="8" fillId="0" borderId="23" xfId="4" applyNumberFormat="1" applyFont="1" applyBorder="1" applyAlignment="1">
      <alignment horizontal="justify" vertical="center" wrapText="1"/>
    </xf>
    <xf numFmtId="0" fontId="5" fillId="8" borderId="0" xfId="0" applyFont="1" applyFill="1" applyBorder="1" applyAlignment="1">
      <alignment horizontal="left" vertical="distributed"/>
    </xf>
    <xf numFmtId="0" fontId="13" fillId="0" borderId="0" xfId="0" applyFont="1" applyAlignment="1">
      <alignment horizontal="center" vertical="distributed"/>
    </xf>
    <xf numFmtId="0" fontId="13" fillId="0" borderId="12" xfId="0" applyFont="1" applyBorder="1" applyAlignment="1">
      <alignment horizontal="center" vertical="distributed"/>
    </xf>
    <xf numFmtId="0" fontId="41" fillId="0" borderId="11" xfId="0" applyFont="1" applyFill="1" applyBorder="1" applyAlignment="1">
      <alignment horizontal="center" vertical="distributed"/>
    </xf>
    <xf numFmtId="0" fontId="41" fillId="0" borderId="0" xfId="0" applyFont="1" applyFill="1" applyBorder="1" applyAlignment="1">
      <alignment horizontal="center" vertical="distributed"/>
    </xf>
    <xf numFmtId="0" fontId="41" fillId="0" borderId="0" xfId="0" applyFont="1" applyFill="1" applyAlignment="1">
      <alignment horizontal="center" vertical="distributed"/>
    </xf>
    <xf numFmtId="0" fontId="41" fillId="0" borderId="24" xfId="0" applyFont="1" applyFill="1" applyBorder="1" applyAlignment="1">
      <alignment horizontal="center" vertical="distributed"/>
    </xf>
    <xf numFmtId="0" fontId="13" fillId="0" borderId="0" xfId="0" applyFont="1" applyFill="1" applyAlignment="1">
      <alignment horizontal="center" vertical="distributed"/>
    </xf>
    <xf numFmtId="0" fontId="41" fillId="0" borderId="0" xfId="0" applyFont="1" applyBorder="1" applyAlignment="1">
      <alignment horizontal="left" vertical="distributed"/>
    </xf>
    <xf numFmtId="43" fontId="42" fillId="0" borderId="25" xfId="1" applyFont="1" applyBorder="1" applyAlignment="1">
      <alignment horizontal="center" vertical="distributed"/>
    </xf>
    <xf numFmtId="43" fontId="42" fillId="0" borderId="0" xfId="1" applyFont="1" applyBorder="1" applyAlignment="1">
      <alignment horizontal="center" vertical="distributed"/>
    </xf>
    <xf numFmtId="0" fontId="5" fillId="0" borderId="0" xfId="0" applyFont="1" applyAlignment="1">
      <alignment horizontal="left"/>
    </xf>
    <xf numFmtId="43" fontId="13" fillId="0" borderId="0" xfId="1" applyFont="1" applyAlignment="1">
      <alignment horizontal="left" vertical="distributed"/>
    </xf>
    <xf numFmtId="43" fontId="13" fillId="0" borderId="24" xfId="1" applyFont="1" applyBorder="1" applyAlignment="1">
      <alignment horizontal="left" vertical="distributed"/>
    </xf>
    <xf numFmtId="0" fontId="5" fillId="8" borderId="0" xfId="0" applyFont="1" applyFill="1" applyBorder="1" applyAlignment="1">
      <alignment horizontal="left" vertical="distributed" wrapText="1"/>
    </xf>
    <xf numFmtId="0" fontId="41" fillId="0" borderId="0" xfId="0" applyFont="1" applyFill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wrapText="1"/>
    </xf>
    <xf numFmtId="0" fontId="5" fillId="8" borderId="0" xfId="0" applyFont="1" applyFill="1" applyAlignment="1">
      <alignment horizontal="left" vertical="distributed"/>
    </xf>
    <xf numFmtId="0" fontId="5" fillId="0" borderId="0" xfId="0" applyFont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43" fontId="41" fillId="0" borderId="11" xfId="1" applyFont="1" applyFill="1" applyBorder="1" applyAlignment="1">
      <alignment horizontal="center" vertical="distributed"/>
    </xf>
    <xf numFmtId="43" fontId="41" fillId="0" borderId="0" xfId="1" applyFont="1" applyFill="1" applyBorder="1" applyAlignment="1">
      <alignment horizontal="center" vertical="distributed"/>
    </xf>
    <xf numFmtId="43" fontId="5" fillId="0" borderId="0" xfId="1" applyFont="1" applyFill="1" applyBorder="1" applyAlignment="1">
      <alignment horizontal="center" vertical="distributed"/>
    </xf>
    <xf numFmtId="43" fontId="41" fillId="0" borderId="11" xfId="1" applyFont="1" applyFill="1" applyBorder="1" applyAlignment="1">
      <alignment horizontal="left" vertical="distributed"/>
    </xf>
    <xf numFmtId="43" fontId="41" fillId="0" borderId="0" xfId="1" applyFont="1" applyFill="1" applyBorder="1" applyAlignment="1">
      <alignment horizontal="left" vertical="distributed"/>
    </xf>
    <xf numFmtId="164" fontId="39" fillId="0" borderId="0" xfId="1" applyNumberFormat="1" applyFont="1" applyBorder="1" applyAlignment="1">
      <alignment horizontal="center" vertical="distributed"/>
    </xf>
    <xf numFmtId="0" fontId="5" fillId="2" borderId="0" xfId="0" applyFont="1" applyFill="1" applyAlignment="1">
      <alignment horizontal="left" vertical="distributed"/>
    </xf>
    <xf numFmtId="49" fontId="5" fillId="0" borderId="0" xfId="0" applyNumberFormat="1" applyFont="1" applyFill="1" applyBorder="1" applyAlignment="1">
      <alignment horizontal="left" vertical="distributed"/>
    </xf>
    <xf numFmtId="0" fontId="13" fillId="0" borderId="0" xfId="0" applyFont="1" applyFill="1" applyBorder="1" applyAlignment="1">
      <alignment horizontal="center" vertical="distributed"/>
    </xf>
    <xf numFmtId="0" fontId="53" fillId="8" borderId="6" xfId="0" applyFont="1" applyFill="1" applyBorder="1" applyAlignment="1">
      <alignment horizontal="center" vertical="distributed"/>
    </xf>
    <xf numFmtId="0" fontId="53" fillId="8" borderId="7" xfId="0" applyFont="1" applyFill="1" applyBorder="1" applyAlignment="1">
      <alignment horizontal="center" vertical="distributed"/>
    </xf>
    <xf numFmtId="0" fontId="49" fillId="8" borderId="0" xfId="0" applyFont="1" applyFill="1" applyAlignment="1">
      <alignment horizontal="left" vertical="distributed"/>
    </xf>
    <xf numFmtId="0" fontId="5" fillId="2" borderId="0" xfId="0" applyFont="1" applyFill="1" applyAlignment="1">
      <alignment horizontal="center" vertical="distributed"/>
    </xf>
    <xf numFmtId="0" fontId="49" fillId="0" borderId="0" xfId="0" applyFont="1" applyFill="1" applyAlignment="1">
      <alignment horizontal="left" vertical="distributed"/>
    </xf>
    <xf numFmtId="0" fontId="5" fillId="0" borderId="0" xfId="0" applyFont="1" applyFill="1" applyAlignment="1">
      <alignment horizontal="center" vertical="distributed"/>
    </xf>
    <xf numFmtId="43" fontId="5" fillId="0" borderId="0" xfId="1" applyFont="1" applyFill="1" applyAlignment="1">
      <alignment horizontal="center" vertical="distributed"/>
    </xf>
    <xf numFmtId="2" fontId="13" fillId="0" borderId="0" xfId="0" applyNumberFormat="1" applyFont="1" applyFill="1" applyAlignment="1">
      <alignment horizontal="center" vertical="distributed"/>
    </xf>
    <xf numFmtId="43" fontId="13" fillId="0" borderId="0" xfId="1" applyFont="1" applyFill="1" applyAlignment="1">
      <alignment horizontal="center" vertical="distributed"/>
    </xf>
    <xf numFmtId="0" fontId="17" fillId="8" borderId="0" xfId="0" applyFont="1" applyFill="1" applyAlignment="1">
      <alignment horizontal="left"/>
    </xf>
    <xf numFmtId="0" fontId="49" fillId="10" borderId="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left" vertical="distributed"/>
    </xf>
    <xf numFmtId="0" fontId="5" fillId="2" borderId="0" xfId="0" applyFont="1" applyFill="1" applyBorder="1" applyAlignment="1">
      <alignment horizontal="left" vertical="distributed"/>
    </xf>
    <xf numFmtId="0" fontId="13" fillId="0" borderId="0" xfId="0" applyFont="1" applyFill="1" applyAlignment="1">
      <alignment horizontal="left" vertical="distributed"/>
    </xf>
    <xf numFmtId="0" fontId="13" fillId="0" borderId="12" xfId="0" applyFont="1" applyFill="1" applyBorder="1" applyAlignment="1">
      <alignment horizontal="left" vertical="distributed"/>
    </xf>
    <xf numFmtId="0" fontId="42" fillId="0" borderId="0" xfId="0" applyFont="1" applyFill="1" applyAlignment="1">
      <alignment horizontal="center"/>
    </xf>
    <xf numFmtId="0" fontId="42" fillId="0" borderId="24" xfId="0" applyFont="1" applyFill="1" applyBorder="1" applyAlignment="1">
      <alignment horizontal="center"/>
    </xf>
    <xf numFmtId="43" fontId="41" fillId="0" borderId="25" xfId="1" applyFont="1" applyFill="1" applyBorder="1" applyAlignment="1">
      <alignment horizontal="left" vertical="center" wrapText="1"/>
    </xf>
    <xf numFmtId="43" fontId="41" fillId="0" borderId="0" xfId="1" applyFont="1" applyFill="1" applyBorder="1" applyAlignment="1">
      <alignment horizontal="left" vertical="center" wrapText="1"/>
    </xf>
    <xf numFmtId="0" fontId="42" fillId="0" borderId="25" xfId="0" applyFont="1" applyFill="1" applyBorder="1" applyAlignment="1">
      <alignment horizontal="left" vertical="distributed"/>
    </xf>
    <xf numFmtId="0" fontId="42" fillId="0" borderId="0" xfId="0" applyFont="1" applyFill="1" applyBorder="1" applyAlignment="1">
      <alignment horizontal="left" vertical="distributed"/>
    </xf>
    <xf numFmtId="0" fontId="42" fillId="0" borderId="25" xfId="0" applyFont="1" applyFill="1" applyBorder="1" applyAlignment="1">
      <alignment horizontal="center" vertical="distributed"/>
    </xf>
    <xf numFmtId="0" fontId="42" fillId="0" borderId="0" xfId="0" applyFont="1" applyFill="1" applyBorder="1" applyAlignment="1">
      <alignment horizontal="center" vertical="distributed"/>
    </xf>
    <xf numFmtId="43" fontId="13" fillId="8" borderId="0" xfId="1" applyFont="1" applyFill="1" applyBorder="1" applyAlignment="1">
      <alignment horizontal="center" vertical="distributed"/>
    </xf>
    <xf numFmtId="0" fontId="13" fillId="0" borderId="25" xfId="0" applyFont="1" applyBorder="1" applyAlignment="1">
      <alignment horizontal="left" vertical="distributed"/>
    </xf>
    <xf numFmtId="0" fontId="13" fillId="0" borderId="0" xfId="0" applyFont="1" applyBorder="1" applyAlignment="1">
      <alignment horizontal="left" vertical="distributed"/>
    </xf>
    <xf numFmtId="0" fontId="5" fillId="0" borderId="0" xfId="0" applyFont="1" applyFill="1" applyAlignment="1">
      <alignment horizontal="left" vertical="distributed"/>
    </xf>
    <xf numFmtId="43" fontId="13" fillId="0" borderId="25" xfId="1" applyFont="1" applyBorder="1" applyAlignment="1">
      <alignment horizontal="center" vertical="distributed"/>
    </xf>
    <xf numFmtId="43" fontId="13" fillId="0" borderId="0" xfId="1" applyFont="1" applyBorder="1" applyAlignment="1">
      <alignment horizontal="center" vertical="distributed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distributed"/>
    </xf>
    <xf numFmtId="43" fontId="13" fillId="0" borderId="0" xfId="1" applyFont="1" applyFill="1" applyBorder="1" applyAlignment="1">
      <alignment horizontal="left" vertical="distributed"/>
    </xf>
    <xf numFmtId="43" fontId="13" fillId="0" borderId="0" xfId="1" applyFont="1" applyFill="1" applyBorder="1" applyAlignment="1">
      <alignment horizontal="center" vertical="distributed"/>
    </xf>
    <xf numFmtId="0" fontId="5" fillId="8" borderId="6" xfId="0" applyFont="1" applyFill="1" applyBorder="1" applyAlignment="1">
      <alignment horizontal="center" vertical="distributed"/>
    </xf>
    <xf numFmtId="0" fontId="5" fillId="8" borderId="8" xfId="0" applyFont="1" applyFill="1" applyBorder="1" applyAlignment="1">
      <alignment horizontal="center" vertical="distributed"/>
    </xf>
    <xf numFmtId="0" fontId="13" fillId="8" borderId="6" xfId="0" applyFont="1" applyFill="1" applyBorder="1" applyAlignment="1">
      <alignment horizontal="center" vertical="distributed"/>
    </xf>
    <xf numFmtId="0" fontId="13" fillId="8" borderId="8" xfId="0" applyFont="1" applyFill="1" applyBorder="1" applyAlignment="1">
      <alignment horizontal="center" vertical="distributed"/>
    </xf>
    <xf numFmtId="0" fontId="5" fillId="8" borderId="0" xfId="0" applyFont="1" applyFill="1" applyAlignment="1">
      <alignment horizontal="center" vertical="distributed"/>
    </xf>
    <xf numFmtId="43" fontId="5" fillId="0" borderId="0" xfId="0" applyNumberFormat="1" applyFont="1" applyFill="1" applyAlignment="1">
      <alignment horizontal="left" vertical="distributed"/>
    </xf>
    <xf numFmtId="0" fontId="62" fillId="0" borderId="0" xfId="0" applyFont="1" applyBorder="1" applyAlignment="1">
      <alignment horizontal="left" vertical="center" wrapText="1"/>
    </xf>
    <xf numFmtId="0" fontId="59" fillId="0" borderId="25" xfId="0" applyFont="1" applyBorder="1" applyAlignment="1">
      <alignment horizontal="left" wrapText="1"/>
    </xf>
    <xf numFmtId="0" fontId="59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43" fontId="5" fillId="0" borderId="0" xfId="0" applyNumberFormat="1" applyFont="1" applyFill="1" applyAlignment="1">
      <alignment horizontal="center" vertical="distributed"/>
    </xf>
    <xf numFmtId="43" fontId="7" fillId="0" borderId="5" xfId="1" applyFont="1" applyFill="1" applyBorder="1" applyAlignment="1">
      <alignment horizontal="center" vertical="center" wrapText="1"/>
    </xf>
    <xf numFmtId="43" fontId="7" fillId="0" borderId="28" xfId="1" applyFont="1" applyFill="1" applyBorder="1" applyAlignment="1">
      <alignment horizontal="center" vertical="center" wrapText="1"/>
    </xf>
    <xf numFmtId="43" fontId="13" fillId="0" borderId="5" xfId="1" applyFont="1" applyFill="1" applyBorder="1" applyAlignment="1">
      <alignment horizontal="center" vertical="distributed"/>
    </xf>
    <xf numFmtId="43" fontId="13" fillId="0" borderId="28" xfId="1" applyFont="1" applyFill="1" applyBorder="1" applyAlignment="1">
      <alignment horizontal="center" vertical="distributed"/>
    </xf>
    <xf numFmtId="0" fontId="41" fillId="0" borderId="25" xfId="0" applyFont="1" applyBorder="1" applyAlignment="1">
      <alignment horizontal="left" vertical="distributed"/>
    </xf>
    <xf numFmtId="2" fontId="5" fillId="0" borderId="0" xfId="0" applyNumberFormat="1" applyFont="1" applyFill="1" applyAlignment="1">
      <alignment horizontal="center" vertical="distributed"/>
    </xf>
    <xf numFmtId="0" fontId="5" fillId="8" borderId="0" xfId="0" applyFont="1" applyFill="1" applyBorder="1" applyAlignment="1">
      <alignment horizontal="center" vertical="distributed"/>
    </xf>
    <xf numFmtId="49" fontId="5" fillId="0" borderId="0" xfId="0" applyNumberFormat="1" applyFont="1" applyFill="1" applyBorder="1" applyAlignment="1">
      <alignment horizontal="center" vertical="distributed"/>
    </xf>
    <xf numFmtId="0" fontId="17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right" vertical="distributed"/>
    </xf>
    <xf numFmtId="0" fontId="5" fillId="0" borderId="0" xfId="0" applyFont="1" applyFill="1" applyBorder="1" applyAlignment="1">
      <alignment horizontal="left" vertical="center" wrapText="1"/>
    </xf>
    <xf numFmtId="0" fontId="17" fillId="8" borderId="0" xfId="0" applyFont="1" applyFill="1" applyAlignment="1">
      <alignment horizontal="center" wrapText="1"/>
    </xf>
    <xf numFmtId="0" fontId="17" fillId="8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2" fontId="5" fillId="8" borderId="0" xfId="0" applyNumberFormat="1" applyFont="1" applyFill="1" applyBorder="1" applyAlignment="1">
      <alignment horizontal="left" vertical="distributed"/>
    </xf>
    <xf numFmtId="43" fontId="5" fillId="0" borderId="0" xfId="1" applyFont="1" applyFill="1" applyBorder="1" applyAlignment="1">
      <alignment vertical="distributed"/>
    </xf>
    <xf numFmtId="43" fontId="5" fillId="8" borderId="7" xfId="1" applyFont="1" applyFill="1" applyBorder="1" applyAlignment="1">
      <alignment vertical="distributed"/>
    </xf>
    <xf numFmtId="0" fontId="0" fillId="0" borderId="0" xfId="0" applyAlignment="1">
      <alignment horizontal="right" wrapText="1"/>
    </xf>
    <xf numFmtId="43" fontId="5" fillId="8" borderId="0" xfId="1" applyFont="1" applyFill="1" applyBorder="1" applyAlignment="1">
      <alignment horizontal="center" vertical="distributed"/>
    </xf>
    <xf numFmtId="43" fontId="13" fillId="0" borderId="0" xfId="1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24" xfId="0" applyFont="1" applyBorder="1" applyAlignment="1">
      <alignment horizontal="left"/>
    </xf>
    <xf numFmtId="0" fontId="17" fillId="8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7" fillId="8" borderId="0" xfId="0" applyFont="1" applyFill="1" applyAlignment="1">
      <alignment horizontal="center"/>
    </xf>
    <xf numFmtId="0" fontId="5" fillId="8" borderId="7" xfId="0" applyFont="1" applyFill="1" applyBorder="1" applyAlignment="1">
      <alignment horizontal="center" vertical="distributed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distributed" wrapText="1"/>
    </xf>
    <xf numFmtId="43" fontId="5" fillId="0" borderId="0" xfId="1" applyFont="1" applyFill="1" applyBorder="1" applyAlignment="1">
      <alignment horizontal="center" vertical="center" wrapText="1"/>
    </xf>
    <xf numFmtId="43" fontId="41" fillId="0" borderId="25" xfId="1" applyFont="1" applyFill="1" applyBorder="1" applyAlignment="1">
      <alignment horizontal="left" vertical="distributed"/>
    </xf>
    <xf numFmtId="0" fontId="8" fillId="0" borderId="0" xfId="0" applyFont="1" applyFill="1" applyAlignment="1">
      <alignment horizontal="center" vertical="distributed"/>
    </xf>
    <xf numFmtId="0" fontId="7" fillId="0" borderId="25" xfId="0" applyFont="1" applyFill="1" applyBorder="1" applyAlignment="1">
      <alignment horizontal="center" vertical="distributed"/>
    </xf>
    <xf numFmtId="0" fontId="7" fillId="0" borderId="0" xfId="0" applyFont="1" applyFill="1" applyBorder="1" applyAlignment="1">
      <alignment horizontal="center" vertical="distributed"/>
    </xf>
    <xf numFmtId="0" fontId="17" fillId="8" borderId="0" xfId="0" applyFont="1" applyFill="1" applyAlignment="1">
      <alignment horizontal="left" wrapText="1"/>
    </xf>
    <xf numFmtId="0" fontId="16" fillId="0" borderId="0" xfId="0" applyFont="1" applyAlignment="1">
      <alignment horizontal="center" vertical="distributed"/>
    </xf>
    <xf numFmtId="0" fontId="72" fillId="0" borderId="0" xfId="0" applyFont="1" applyAlignment="1">
      <alignment horizontal="center" vertical="center"/>
    </xf>
    <xf numFmtId="43" fontId="16" fillId="0" borderId="0" xfId="1" applyFont="1" applyBorder="1" applyAlignment="1">
      <alignment horizontal="left" vertical="distributed"/>
    </xf>
    <xf numFmtId="2" fontId="5" fillId="0" borderId="0" xfId="0" applyNumberFormat="1" applyFont="1" applyFill="1" applyBorder="1" applyAlignment="1">
      <alignment horizontal="center" vertical="distributed"/>
    </xf>
    <xf numFmtId="0" fontId="74" fillId="0" borderId="0" xfId="0" applyFont="1" applyFill="1" applyBorder="1" applyAlignment="1">
      <alignment horizontal="center" vertical="top"/>
    </xf>
    <xf numFmtId="0" fontId="72" fillId="0" borderId="0" xfId="0" applyFont="1" applyFill="1" applyBorder="1" applyAlignment="1">
      <alignment horizontal="center" vertical="top"/>
    </xf>
    <xf numFmtId="0" fontId="6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right" vertical="top"/>
    </xf>
    <xf numFmtId="0" fontId="69" fillId="12" borderId="40" xfId="0" applyFont="1" applyFill="1" applyBorder="1" applyAlignment="1">
      <alignment horizontal="left" vertical="top" wrapText="1" indent="3"/>
    </xf>
    <xf numFmtId="0" fontId="69" fillId="12" borderId="41" xfId="0" applyFont="1" applyFill="1" applyBorder="1" applyAlignment="1">
      <alignment horizontal="left" vertical="top" wrapText="1" indent="3"/>
    </xf>
    <xf numFmtId="0" fontId="8" fillId="12" borderId="40" xfId="0" applyFont="1" applyFill="1" applyBorder="1" applyAlignment="1">
      <alignment horizontal="center" vertical="top" wrapText="1"/>
    </xf>
    <xf numFmtId="0" fontId="8" fillId="12" borderId="42" xfId="0" applyFont="1" applyFill="1" applyBorder="1" applyAlignment="1">
      <alignment horizontal="center" vertical="top" wrapText="1"/>
    </xf>
    <xf numFmtId="0" fontId="8" fillId="12" borderId="41" xfId="0" applyFont="1" applyFill="1" applyBorder="1" applyAlignment="1">
      <alignment horizontal="center" vertical="top" wrapText="1"/>
    </xf>
    <xf numFmtId="0" fontId="8" fillId="12" borderId="40" xfId="0" applyFont="1" applyFill="1" applyBorder="1" applyAlignment="1">
      <alignment horizontal="right" vertical="top" wrapText="1"/>
    </xf>
    <xf numFmtId="0" fontId="8" fillId="12" borderId="41" xfId="0" applyFont="1" applyFill="1" applyBorder="1" applyAlignment="1">
      <alignment horizontal="right" vertical="top" wrapText="1"/>
    </xf>
    <xf numFmtId="0" fontId="8" fillId="12" borderId="42" xfId="0" applyFont="1" applyFill="1" applyBorder="1" applyAlignment="1">
      <alignment horizontal="right" vertical="top" wrapText="1"/>
    </xf>
    <xf numFmtId="0" fontId="8" fillId="12" borderId="40" xfId="0" applyFont="1" applyFill="1" applyBorder="1" applyAlignment="1">
      <alignment horizontal="left" vertical="top" wrapText="1" indent="1"/>
    </xf>
    <xf numFmtId="0" fontId="8" fillId="12" borderId="42" xfId="0" applyFont="1" applyFill="1" applyBorder="1" applyAlignment="1">
      <alignment horizontal="left" vertical="top" wrapText="1" indent="1"/>
    </xf>
    <xf numFmtId="0" fontId="8" fillId="12" borderId="41" xfId="0" applyFont="1" applyFill="1" applyBorder="1" applyAlignment="1">
      <alignment horizontal="left" vertical="top" wrapText="1" indent="1"/>
    </xf>
    <xf numFmtId="0" fontId="8" fillId="12" borderId="40" xfId="0" applyFont="1" applyFill="1" applyBorder="1" applyAlignment="1">
      <alignment horizontal="center" vertical="center" wrapText="1"/>
    </xf>
    <xf numFmtId="0" fontId="8" fillId="12" borderId="41" xfId="0" applyFont="1" applyFill="1" applyBorder="1" applyAlignment="1">
      <alignment horizontal="center" vertical="center" wrapText="1"/>
    </xf>
    <xf numFmtId="2" fontId="68" fillId="0" borderId="40" xfId="0" applyNumberFormat="1" applyFont="1" applyFill="1" applyBorder="1" applyAlignment="1">
      <alignment horizontal="right" vertical="top" wrapText="1"/>
    </xf>
    <xf numFmtId="2" fontId="68" fillId="0" borderId="41" xfId="0" applyNumberFormat="1" applyFont="1" applyFill="1" applyBorder="1" applyAlignment="1">
      <alignment horizontal="right" vertical="top" wrapText="1"/>
    </xf>
    <xf numFmtId="0" fontId="8" fillId="0" borderId="43" xfId="0" applyFont="1" applyFill="1" applyBorder="1" applyAlignment="1">
      <alignment horizontal="right" vertical="top" wrapText="1"/>
    </xf>
    <xf numFmtId="0" fontId="8" fillId="0" borderId="44" xfId="0" applyFont="1" applyFill="1" applyBorder="1" applyAlignment="1">
      <alignment horizontal="right" vertical="top" wrapText="1"/>
    </xf>
    <xf numFmtId="1" fontId="68" fillId="0" borderId="40" xfId="0" applyNumberFormat="1" applyFont="1" applyFill="1" applyBorder="1" applyAlignment="1">
      <alignment horizontal="left" vertical="top" wrapText="1" indent="3"/>
    </xf>
    <xf numFmtId="1" fontId="68" fillId="0" borderId="41" xfId="0" applyNumberFormat="1" applyFont="1" applyFill="1" applyBorder="1" applyAlignment="1">
      <alignment horizontal="left" vertical="top" wrapText="1" indent="3"/>
    </xf>
    <xf numFmtId="176" fontId="68" fillId="0" borderId="40" xfId="0" applyNumberFormat="1" applyFont="1" applyFill="1" applyBorder="1" applyAlignment="1">
      <alignment horizontal="right" vertical="top" wrapText="1"/>
    </xf>
    <xf numFmtId="176" fontId="68" fillId="0" borderId="42" xfId="0" applyNumberFormat="1" applyFont="1" applyFill="1" applyBorder="1" applyAlignment="1">
      <alignment horizontal="right" vertical="top" wrapText="1"/>
    </xf>
    <xf numFmtId="176" fontId="68" fillId="0" borderId="41" xfId="0" applyNumberFormat="1" applyFont="1" applyFill="1" applyBorder="1" applyAlignment="1">
      <alignment horizontal="right" vertical="top" wrapText="1"/>
    </xf>
    <xf numFmtId="2" fontId="68" fillId="0" borderId="42" xfId="0" applyNumberFormat="1" applyFont="1" applyFill="1" applyBorder="1" applyAlignment="1">
      <alignment horizontal="right" vertical="top" wrapText="1"/>
    </xf>
    <xf numFmtId="2" fontId="68" fillId="0" borderId="40" xfId="0" applyNumberFormat="1" applyFont="1" applyFill="1" applyBorder="1" applyAlignment="1">
      <alignment horizontal="left" vertical="top" wrapText="1" indent="4"/>
    </xf>
    <xf numFmtId="2" fontId="68" fillId="0" borderId="42" xfId="0" applyNumberFormat="1" applyFont="1" applyFill="1" applyBorder="1" applyAlignment="1">
      <alignment horizontal="left" vertical="top" wrapText="1" indent="4"/>
    </xf>
    <xf numFmtId="2" fontId="68" fillId="0" borderId="41" xfId="0" applyNumberFormat="1" applyFont="1" applyFill="1" applyBorder="1" applyAlignment="1">
      <alignment horizontal="left" vertical="top" wrapText="1" indent="4"/>
    </xf>
    <xf numFmtId="2" fontId="8" fillId="0" borderId="27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70" fillId="12" borderId="5" xfId="0" applyNumberFormat="1" applyFont="1" applyFill="1" applyBorder="1" applyAlignment="1">
      <alignment horizontal="center" vertical="center" wrapText="1"/>
    </xf>
    <xf numFmtId="2" fontId="70" fillId="12" borderId="28" xfId="0" applyNumberFormat="1" applyFont="1" applyFill="1" applyBorder="1" applyAlignment="1">
      <alignment horizontal="center" vertical="center" wrapText="1"/>
    </xf>
    <xf numFmtId="2" fontId="68" fillId="12" borderId="45" xfId="0" applyNumberFormat="1" applyFont="1" applyFill="1" applyBorder="1" applyAlignment="1">
      <alignment horizontal="right" vertical="top" wrapText="1"/>
    </xf>
    <xf numFmtId="2" fontId="68" fillId="12" borderId="43" xfId="0" applyNumberFormat="1" applyFont="1" applyFill="1" applyBorder="1" applyAlignment="1">
      <alignment horizontal="right" vertical="top" wrapText="1"/>
    </xf>
    <xf numFmtId="2" fontId="68" fillId="12" borderId="44" xfId="0" applyNumberFormat="1" applyFont="1" applyFill="1" applyBorder="1" applyAlignment="1">
      <alignment horizontal="right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71" fillId="2" borderId="4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 wrapText="1"/>
    </xf>
    <xf numFmtId="0" fontId="8" fillId="2" borderId="28" xfId="0" applyFont="1" applyFill="1" applyBorder="1" applyAlignment="1">
      <alignment horizontal="center" vertical="top" wrapText="1"/>
    </xf>
    <xf numFmtId="0" fontId="8" fillId="2" borderId="27" xfId="0" applyFont="1" applyFill="1" applyBorder="1" applyAlignment="1">
      <alignment horizontal="center" vertical="center" wrapText="1"/>
    </xf>
    <xf numFmtId="2" fontId="68" fillId="2" borderId="17" xfId="0" applyNumberFormat="1" applyFont="1" applyFill="1" applyBorder="1" applyAlignment="1">
      <alignment horizontal="center" vertical="center" wrapText="1"/>
    </xf>
    <xf numFmtId="2" fontId="68" fillId="2" borderId="21" xfId="0" applyNumberFormat="1" applyFont="1" applyFill="1" applyBorder="1" applyAlignment="1">
      <alignment horizontal="center" vertical="center" wrapText="1"/>
    </xf>
    <xf numFmtId="2" fontId="68" fillId="2" borderId="46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70" fillId="12" borderId="5" xfId="0" applyNumberFormat="1" applyFont="1" applyFill="1" applyBorder="1" applyAlignment="1">
      <alignment horizontal="right" vertical="center" wrapText="1"/>
    </xf>
    <xf numFmtId="2" fontId="70" fillId="12" borderId="16" xfId="0" applyNumberFormat="1" applyFont="1" applyFill="1" applyBorder="1" applyAlignment="1">
      <alignment horizontal="right" vertical="center" wrapText="1"/>
    </xf>
    <xf numFmtId="2" fontId="70" fillId="12" borderId="28" xfId="0" applyNumberFormat="1" applyFont="1" applyFill="1" applyBorder="1" applyAlignment="1">
      <alignment horizontal="right" vertical="center" wrapText="1"/>
    </xf>
    <xf numFmtId="0" fontId="69" fillId="12" borderId="47" xfId="0" applyFont="1" applyFill="1" applyBorder="1" applyAlignment="1">
      <alignment horizontal="left" vertical="top" wrapText="1" indent="3"/>
    </xf>
    <xf numFmtId="0" fontId="69" fillId="12" borderId="48" xfId="0" applyFont="1" applyFill="1" applyBorder="1" applyAlignment="1">
      <alignment horizontal="left" vertical="top" wrapText="1" indent="3"/>
    </xf>
    <xf numFmtId="0" fontId="8" fillId="12" borderId="47" xfId="0" applyFont="1" applyFill="1" applyBorder="1" applyAlignment="1">
      <alignment horizontal="left" vertical="top" wrapText="1" indent="1"/>
    </xf>
    <xf numFmtId="0" fontId="8" fillId="12" borderId="49" xfId="0" applyFont="1" applyFill="1" applyBorder="1" applyAlignment="1">
      <alignment horizontal="left" vertical="top" wrapText="1" indent="1"/>
    </xf>
    <xf numFmtId="0" fontId="8" fillId="12" borderId="48" xfId="0" applyFont="1" applyFill="1" applyBorder="1" applyAlignment="1">
      <alignment horizontal="left" vertical="top" wrapText="1" indent="1"/>
    </xf>
    <xf numFmtId="0" fontId="8" fillId="12" borderId="47" xfId="0" applyFont="1" applyFill="1" applyBorder="1" applyAlignment="1">
      <alignment horizontal="left" vertical="top" wrapText="1" indent="2"/>
    </xf>
    <xf numFmtId="0" fontId="8" fillId="12" borderId="49" xfId="0" applyFont="1" applyFill="1" applyBorder="1" applyAlignment="1">
      <alignment horizontal="left" vertical="top" wrapText="1" indent="2"/>
    </xf>
    <xf numFmtId="0" fontId="8" fillId="12" borderId="48" xfId="0" applyFont="1" applyFill="1" applyBorder="1" applyAlignment="1">
      <alignment horizontal="left" vertical="top" wrapText="1" indent="2"/>
    </xf>
    <xf numFmtId="0" fontId="8" fillId="12" borderId="47" xfId="0" applyFont="1" applyFill="1" applyBorder="1" applyAlignment="1">
      <alignment horizontal="left" vertical="top" wrapText="1" indent="8"/>
    </xf>
    <xf numFmtId="0" fontId="8" fillId="12" borderId="49" xfId="0" applyFont="1" applyFill="1" applyBorder="1" applyAlignment="1">
      <alignment horizontal="left" vertical="top" wrapText="1" indent="8"/>
    </xf>
    <xf numFmtId="0" fontId="8" fillId="12" borderId="48" xfId="0" applyFont="1" applyFill="1" applyBorder="1" applyAlignment="1">
      <alignment horizontal="left" vertical="top" wrapText="1" indent="8"/>
    </xf>
    <xf numFmtId="0" fontId="8" fillId="12" borderId="47" xfId="0" applyFont="1" applyFill="1" applyBorder="1" applyAlignment="1">
      <alignment horizontal="left" vertical="top" wrapText="1" indent="4"/>
    </xf>
    <xf numFmtId="0" fontId="8" fillId="12" borderId="48" xfId="0" applyFont="1" applyFill="1" applyBorder="1" applyAlignment="1">
      <alignment horizontal="left" vertical="top" wrapText="1" indent="4"/>
    </xf>
    <xf numFmtId="0" fontId="8" fillId="0" borderId="40" xfId="0" applyFont="1" applyFill="1" applyBorder="1" applyAlignment="1">
      <alignment horizontal="right" vertical="top" wrapText="1"/>
    </xf>
    <xf numFmtId="0" fontId="8" fillId="0" borderId="42" xfId="0" applyFont="1" applyFill="1" applyBorder="1" applyAlignment="1">
      <alignment horizontal="right" vertical="top" wrapText="1"/>
    </xf>
    <xf numFmtId="0" fontId="8" fillId="0" borderId="41" xfId="0" applyFont="1" applyFill="1" applyBorder="1" applyAlignment="1">
      <alignment horizontal="right" vertical="top" wrapText="1"/>
    </xf>
    <xf numFmtId="176" fontId="68" fillId="12" borderId="40" xfId="0" applyNumberFormat="1" applyFont="1" applyFill="1" applyBorder="1" applyAlignment="1">
      <alignment horizontal="right" vertical="top" wrapText="1"/>
    </xf>
    <xf numFmtId="176" fontId="68" fillId="12" borderId="42" xfId="0" applyNumberFormat="1" applyFont="1" applyFill="1" applyBorder="1" applyAlignment="1">
      <alignment horizontal="right" vertical="top" wrapText="1"/>
    </xf>
    <xf numFmtId="176" fontId="68" fillId="12" borderId="41" xfId="0" applyNumberFormat="1" applyFont="1" applyFill="1" applyBorder="1" applyAlignment="1">
      <alignment horizontal="right" vertical="top" wrapText="1"/>
    </xf>
    <xf numFmtId="2" fontId="68" fillId="12" borderId="40" xfId="0" applyNumberFormat="1" applyFont="1" applyFill="1" applyBorder="1" applyAlignment="1">
      <alignment horizontal="right" vertical="top" wrapText="1"/>
    </xf>
    <xf numFmtId="2" fontId="68" fillId="12" borderId="42" xfId="0" applyNumberFormat="1" applyFont="1" applyFill="1" applyBorder="1" applyAlignment="1">
      <alignment horizontal="right" vertical="top" wrapText="1"/>
    </xf>
    <xf numFmtId="2" fontId="68" fillId="12" borderId="41" xfId="0" applyNumberFormat="1" applyFont="1" applyFill="1" applyBorder="1" applyAlignment="1">
      <alignment horizontal="right" vertical="top" wrapText="1"/>
    </xf>
    <xf numFmtId="0" fontId="69" fillId="12" borderId="0" xfId="0" applyFont="1" applyFill="1" applyBorder="1" applyAlignment="1">
      <alignment horizontal="left" vertical="center" wrapText="1"/>
    </xf>
    <xf numFmtId="0" fontId="8" fillId="12" borderId="40" xfId="0" applyFont="1" applyFill="1" applyBorder="1" applyAlignment="1">
      <alignment horizontal="left" vertical="top" wrapText="1" indent="2"/>
    </xf>
    <xf numFmtId="0" fontId="8" fillId="12" borderId="42" xfId="0" applyFont="1" applyFill="1" applyBorder="1" applyAlignment="1">
      <alignment horizontal="left" vertical="top" wrapText="1" indent="2"/>
    </xf>
    <xf numFmtId="0" fontId="8" fillId="12" borderId="41" xfId="0" applyFont="1" applyFill="1" applyBorder="1" applyAlignment="1">
      <alignment horizontal="left" vertical="top" wrapText="1" indent="2"/>
    </xf>
    <xf numFmtId="2" fontId="68" fillId="0" borderId="50" xfId="0" applyNumberFormat="1" applyFont="1" applyFill="1" applyBorder="1" applyAlignment="1">
      <alignment horizontal="right" vertical="center" wrapText="1"/>
    </xf>
    <xf numFmtId="2" fontId="68" fillId="0" borderId="41" xfId="0" applyNumberFormat="1" applyFont="1" applyFill="1" applyBorder="1" applyAlignment="1">
      <alignment horizontal="right" vertical="center" wrapText="1"/>
    </xf>
    <xf numFmtId="0" fontId="69" fillId="12" borderId="40" xfId="0" applyFont="1" applyFill="1" applyBorder="1" applyAlignment="1">
      <alignment horizontal="left" vertical="center" wrapText="1"/>
    </xf>
    <xf numFmtId="0" fontId="69" fillId="12" borderId="41" xfId="0" applyFont="1" applyFill="1" applyBorder="1" applyAlignment="1">
      <alignment horizontal="left" vertical="center" wrapText="1"/>
    </xf>
    <xf numFmtId="0" fontId="8" fillId="12" borderId="40" xfId="0" applyFont="1" applyFill="1" applyBorder="1" applyAlignment="1">
      <alignment horizontal="left" vertical="center" wrapText="1"/>
    </xf>
    <xf numFmtId="0" fontId="8" fillId="12" borderId="41" xfId="0" applyFont="1" applyFill="1" applyBorder="1" applyAlignment="1">
      <alignment horizontal="left" vertical="center" wrapText="1"/>
    </xf>
    <xf numFmtId="0" fontId="8" fillId="12" borderId="40" xfId="0" applyFont="1" applyFill="1" applyBorder="1" applyAlignment="1">
      <alignment horizontal="right" vertical="center" wrapText="1"/>
    </xf>
    <xf numFmtId="0" fontId="8" fillId="12" borderId="42" xfId="0" applyFont="1" applyFill="1" applyBorder="1" applyAlignment="1">
      <alignment horizontal="right" vertical="center" wrapText="1"/>
    </xf>
    <xf numFmtId="0" fontId="8" fillId="12" borderId="41" xfId="0" applyFont="1" applyFill="1" applyBorder="1" applyAlignment="1">
      <alignment horizontal="right" vertical="center" wrapText="1"/>
    </xf>
    <xf numFmtId="0" fontId="8" fillId="12" borderId="5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/>
    </xf>
    <xf numFmtId="0" fontId="8" fillId="12" borderId="28" xfId="0" applyFont="1" applyFill="1" applyBorder="1" applyAlignment="1">
      <alignment horizontal="center" vertical="center"/>
    </xf>
    <xf numFmtId="0" fontId="8" fillId="12" borderId="50" xfId="0" applyFont="1" applyFill="1" applyBorder="1" applyAlignment="1">
      <alignment horizontal="center" vertical="center" wrapText="1"/>
    </xf>
    <xf numFmtId="1" fontId="68" fillId="0" borderId="40" xfId="0" applyNumberFormat="1" applyFont="1" applyFill="1" applyBorder="1" applyAlignment="1">
      <alignment horizontal="left" vertical="center" wrapText="1"/>
    </xf>
    <xf numFmtId="1" fontId="68" fillId="0" borderId="41" xfId="0" applyNumberFormat="1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2" fontId="68" fillId="0" borderId="40" xfId="0" applyNumberFormat="1" applyFont="1" applyFill="1" applyBorder="1" applyAlignment="1">
      <alignment horizontal="right" vertical="center" wrapText="1"/>
    </xf>
    <xf numFmtId="2" fontId="68" fillId="0" borderId="42" xfId="0" applyNumberFormat="1" applyFont="1" applyFill="1" applyBorder="1" applyAlignment="1">
      <alignment horizontal="right" vertical="center" wrapText="1"/>
    </xf>
    <xf numFmtId="176" fontId="68" fillId="0" borderId="40" xfId="0" applyNumberFormat="1" applyFont="1" applyFill="1" applyBorder="1" applyAlignment="1">
      <alignment horizontal="right" vertical="center" wrapText="1"/>
    </xf>
    <xf numFmtId="176" fontId="68" fillId="0" borderId="42" xfId="0" applyNumberFormat="1" applyFont="1" applyFill="1" applyBorder="1" applyAlignment="1">
      <alignment horizontal="right" vertical="center" wrapText="1"/>
    </xf>
    <xf numFmtId="2" fontId="68" fillId="0" borderId="4" xfId="0" applyNumberFormat="1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right" vertical="top" wrapText="1"/>
    </xf>
    <xf numFmtId="2" fontId="68" fillId="12" borderId="47" xfId="0" applyNumberFormat="1" applyFont="1" applyFill="1" applyBorder="1" applyAlignment="1">
      <alignment horizontal="right" vertical="top" wrapText="1"/>
    </xf>
    <xf numFmtId="2" fontId="68" fillId="12" borderId="49" xfId="0" applyNumberFormat="1" applyFont="1" applyFill="1" applyBorder="1" applyAlignment="1">
      <alignment horizontal="right" vertical="top" wrapText="1"/>
    </xf>
    <xf numFmtId="0" fontId="8" fillId="12" borderId="40" xfId="0" applyFont="1" applyFill="1" applyBorder="1" applyAlignment="1">
      <alignment horizontal="left" vertical="top" wrapText="1" indent="4"/>
    </xf>
    <xf numFmtId="0" fontId="8" fillId="12" borderId="42" xfId="0" applyFont="1" applyFill="1" applyBorder="1" applyAlignment="1">
      <alignment horizontal="left" vertical="top" wrapText="1" indent="4"/>
    </xf>
    <xf numFmtId="0" fontId="8" fillId="12" borderId="41" xfId="0" applyFont="1" applyFill="1" applyBorder="1" applyAlignment="1">
      <alignment horizontal="left" vertical="top" wrapText="1" indent="4"/>
    </xf>
    <xf numFmtId="0" fontId="8" fillId="12" borderId="40" xfId="0" applyFont="1" applyFill="1" applyBorder="1" applyAlignment="1">
      <alignment horizontal="left" vertical="top" wrapText="1" indent="6"/>
    </xf>
    <xf numFmtId="0" fontId="8" fillId="12" borderId="42" xfId="0" applyFont="1" applyFill="1" applyBorder="1" applyAlignment="1">
      <alignment horizontal="left" vertical="top" wrapText="1" indent="6"/>
    </xf>
    <xf numFmtId="0" fontId="8" fillId="12" borderId="41" xfId="0" applyFont="1" applyFill="1" applyBorder="1" applyAlignment="1">
      <alignment horizontal="left" vertical="top" wrapText="1" indent="6"/>
    </xf>
    <xf numFmtId="0" fontId="8" fillId="12" borderId="40" xfId="0" applyFont="1" applyFill="1" applyBorder="1" applyAlignment="1">
      <alignment horizontal="left" vertical="top" wrapText="1" indent="8"/>
    </xf>
    <xf numFmtId="0" fontId="8" fillId="12" borderId="42" xfId="0" applyFont="1" applyFill="1" applyBorder="1" applyAlignment="1">
      <alignment horizontal="left" vertical="top" wrapText="1" indent="8"/>
    </xf>
    <xf numFmtId="0" fontId="8" fillId="12" borderId="41" xfId="0" applyFont="1" applyFill="1" applyBorder="1" applyAlignment="1">
      <alignment horizontal="left" vertical="top" wrapText="1" indent="8"/>
    </xf>
    <xf numFmtId="0" fontId="8" fillId="12" borderId="40" xfId="0" applyFont="1" applyFill="1" applyBorder="1" applyAlignment="1">
      <alignment horizontal="left" vertical="top" wrapText="1"/>
    </xf>
    <xf numFmtId="0" fontId="8" fillId="12" borderId="41" xfId="0" applyFont="1" applyFill="1" applyBorder="1" applyAlignment="1">
      <alignment horizontal="left" vertical="top" wrapText="1"/>
    </xf>
    <xf numFmtId="2" fontId="70" fillId="12" borderId="40" xfId="0" applyNumberFormat="1" applyFont="1" applyFill="1" applyBorder="1" applyAlignment="1">
      <alignment horizontal="right" vertical="top" wrapText="1"/>
    </xf>
    <xf numFmtId="2" fontId="70" fillId="12" borderId="42" xfId="0" applyNumberFormat="1" applyFont="1" applyFill="1" applyBorder="1" applyAlignment="1">
      <alignment horizontal="right" vertical="top" wrapText="1"/>
    </xf>
    <xf numFmtId="2" fontId="70" fillId="12" borderId="41" xfId="0" applyNumberFormat="1" applyFont="1" applyFill="1" applyBorder="1" applyAlignment="1">
      <alignment horizontal="right" vertical="top" wrapText="1"/>
    </xf>
    <xf numFmtId="0" fontId="73" fillId="0" borderId="0" xfId="0" applyFont="1" applyFill="1" applyBorder="1" applyAlignment="1">
      <alignment horizontal="left" vertical="top" wrapText="1"/>
    </xf>
    <xf numFmtId="0" fontId="8" fillId="12" borderId="4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_Composição 2" xfId="4"/>
    <cellStyle name="Porcentagem 2" xfId="3"/>
    <cellStyle name="Porcentagem 2 2" xfId="6"/>
    <cellStyle name="Separador de milhares_Composição 2" xfId="5"/>
    <cellStyle name="Vírgula" xfId="1" builtinId="3"/>
  </cellStyles>
  <dxfs count="1"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24</xdr:row>
      <xdr:rowOff>0</xdr:rowOff>
    </xdr:from>
    <xdr:to>
      <xdr:col>9</xdr:col>
      <xdr:colOff>542925</xdr:colOff>
      <xdr:row>24</xdr:row>
      <xdr:rowOff>0</xdr:rowOff>
    </xdr:to>
    <xdr:sp macro="" textlink="">
      <xdr:nvSpPr>
        <xdr:cNvPr id="4" name="Texto 54"/>
        <xdr:cNvSpPr txBox="1">
          <a:spLocks noChangeArrowheads="1"/>
        </xdr:cNvSpPr>
      </xdr:nvSpPr>
      <xdr:spPr bwMode="auto">
        <a:xfrm>
          <a:off x="3371850" y="2314575"/>
          <a:ext cx="485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UNID.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95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96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97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98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99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00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01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02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03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04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05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06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07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08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09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10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11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12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13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14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15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16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17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18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19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20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21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22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23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24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25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26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27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28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29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30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31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32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33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34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35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36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37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390525</xdr:colOff>
      <xdr:row>28</xdr:row>
      <xdr:rowOff>0</xdr:rowOff>
    </xdr:to>
    <xdr:sp macro="" textlink="">
      <xdr:nvSpPr>
        <xdr:cNvPr id="138" name="Texto 52"/>
        <xdr:cNvSpPr txBox="1">
          <a:spLocks noChangeArrowheads="1"/>
        </xdr:cNvSpPr>
      </xdr:nvSpPr>
      <xdr:spPr bwMode="auto">
        <a:xfrm>
          <a:off x="3352800" y="30575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Goudy Old Style ATT"/>
            </a:rPr>
            <a:t>ITEM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</xdr:colOff>
      <xdr:row>35</xdr:row>
      <xdr:rowOff>0</xdr:rowOff>
    </xdr:from>
    <xdr:ext cx="6642100" cy="0"/>
    <xdr:sp macro="" textlink="">
      <xdr:nvSpPr>
        <xdr:cNvPr id="3" name="Shape 4"/>
        <xdr:cNvSpPr/>
      </xdr:nvSpPr>
      <xdr:spPr>
        <a:xfrm>
          <a:off x="1587" y="7715250"/>
          <a:ext cx="6642100" cy="0"/>
        </a:xfrm>
        <a:custGeom>
          <a:avLst/>
          <a:gdLst/>
          <a:ahLst/>
          <a:cxnLst/>
          <a:rect l="0" t="0" r="0" b="0"/>
          <a:pathLst>
            <a:path w="6642100">
              <a:moveTo>
                <a:pt x="0" y="0"/>
              </a:moveTo>
              <a:lnTo>
                <a:pt x="3321050" y="0"/>
              </a:lnTo>
            </a:path>
            <a:path w="6642100">
              <a:moveTo>
                <a:pt x="3321050" y="0"/>
              </a:moveTo>
              <a:lnTo>
                <a:pt x="6642100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</xdr:colOff>
      <xdr:row>35</xdr:row>
      <xdr:rowOff>0</xdr:rowOff>
    </xdr:from>
    <xdr:ext cx="6642100" cy="0"/>
    <xdr:sp macro="" textlink="">
      <xdr:nvSpPr>
        <xdr:cNvPr id="3" name="Shape 4"/>
        <xdr:cNvSpPr/>
      </xdr:nvSpPr>
      <xdr:spPr>
        <a:xfrm>
          <a:off x="1587" y="6286500"/>
          <a:ext cx="6642100" cy="0"/>
        </a:xfrm>
        <a:custGeom>
          <a:avLst/>
          <a:gdLst/>
          <a:ahLst/>
          <a:cxnLst/>
          <a:rect l="0" t="0" r="0" b="0"/>
          <a:pathLst>
            <a:path w="6642100">
              <a:moveTo>
                <a:pt x="0" y="0"/>
              </a:moveTo>
              <a:lnTo>
                <a:pt x="3321050" y="0"/>
              </a:lnTo>
            </a:path>
            <a:path w="6642100">
              <a:moveTo>
                <a:pt x="3321050" y="0"/>
              </a:moveTo>
              <a:lnTo>
                <a:pt x="6642100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&#233;lia/Downloads/001_Modelo%20de%20Detalhamento%20do%20%20BDI%20V10%20(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&#195;O%20LUCAS%20DIAS/Desktop/PAVIMENTA&#199;&#195;O%20HOJE/PAVIMENTA&#199;&#195;O%20BADAR&#211;%20N&#195;O%20DESONERADO/PAVIMENTA&#199;&#195;O%20BAIRRO%20BADAR&#211;%20ETAPA%20II%20%20(Salvo%20automaticamente).xlsx%2012-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&#195;O%20LUCAS%20DIAS/Desktop/PAVIMENTA&#199;&#195;O%20HOJE/PLANILHA%20OR&#199;AMENTARIA%20PAVIMENTA&#199;&#195;O%20SEDE-%20SUSCIN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hamento do BDI"/>
      <sheetName val="Auxiliar"/>
    </sheetNames>
    <sheetDataSet>
      <sheetData sheetId="0"/>
      <sheetData sheetId="1" refreshError="1">
        <row r="17">
          <cell r="A17" t="str">
            <v>Atende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PLANILHA ORÇAMENTÁRIA"/>
      <sheetName val="M.M.C"/>
      <sheetName val="BDI"/>
      <sheetName val="CRONOGRAMA "/>
      <sheetName val="M.M.C ADM. LOCAL"/>
      <sheetName val="Plan2"/>
    </sheetNames>
    <sheetDataSet>
      <sheetData sheetId="0" refreshError="1"/>
      <sheetData sheetId="1" refreshError="1">
        <row r="11">
          <cell r="E11" t="str">
            <v>EXECUÇÃO DE SANITÁRIO E VESTIÁRIO EM CANTEIRO DE OBRA EM CHAPA DE MADEIRA COMPENSADA, NÃO INCLUSO MOBILIÁRIO. AF_02/2016</v>
          </cell>
        </row>
        <row r="12">
          <cell r="E12" t="str">
            <v xml:space="preserve">PLACA DE OBRA EM CHAPA DE ACO GALVANIZADO </v>
          </cell>
        </row>
        <row r="22">
          <cell r="E22" t="str">
            <v xml:space="preserve">LASTRO DE VALA COM PREPARO DE FUNDO, LARGURA MENOR QUE 1,5 M, COM CAMA DA DE AREIA, LANÇAMENTO MECANIZADO, EM LOCAL COM NÍVEL BAIXO DE INTERFERÊNCIA. AF_06/2016
  </v>
          </cell>
        </row>
        <row r="25">
          <cell r="E25" t="str">
            <v xml:space="preserve">TAMPAO FOFO ARTICULADO, CLASSE B125 CARGA MAX 12,5 T, REDONDO TAMPA 60  0 MM, REDE PLUVIAL/ESGOTO, P = CHAMINE CX AREIA / POCO VISITA ASSENTAD O COM ARG CIM/AREIA 1:4, FORNECIMENTO E ASSENTAMENTO
 </v>
          </cell>
        </row>
        <row r="32">
          <cell r="E32" t="str">
            <v>Remanejamento de ligação e religação de redes de esgoto, em Vias Urbanas</v>
          </cell>
        </row>
        <row r="38">
          <cell r="E38" t="str">
            <v>SINALIZAÇÃO HORIZONTAL COM TINTA RETRORREFLETIVA A BASE DE RESINA ACRÍLICA COM MICROESFERAS DE VIDRO</v>
          </cell>
        </row>
        <row r="39">
          <cell r="E39" t="str">
            <v>CONFECÇÃO DE SUPORTE E TRAVESSA PARA PLACA DE SINALIZAÇÃO</v>
          </cell>
        </row>
        <row r="40">
          <cell r="E40" t="str">
            <v>FORNECIMENTO E IMPLANTAÇÃO PLACA SINALIZAÇÃO TOTAL REFLETIVA</v>
          </cell>
        </row>
        <row r="43">
          <cell r="E43" t="str">
            <v>REGULARIZACAO E COMPACTACAO DE SUBLEITO ATE 20 CM DE ESPESSURA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BDI"/>
      <sheetName val="CRONOGRAMA "/>
      <sheetName val="M.M.C REVISADO"/>
      <sheetName val="ADM. LOCAL"/>
      <sheetName val="Plan1"/>
    </sheetNames>
    <sheetDataSet>
      <sheetData sheetId="0">
        <row r="19">
          <cell r="D19" t="str">
            <v xml:space="preserve">
SERVIÇOS RODOVIÁRIOS - SINALIZAÇÃO PARA SEGURANÇA NA EXECUÇÃO DA OBRA
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I151"/>
  <sheetViews>
    <sheetView tabSelected="1" workbookViewId="0">
      <selection activeCell="K83" sqref="K83"/>
    </sheetView>
  </sheetViews>
  <sheetFormatPr defaultRowHeight="15" x14ac:dyDescent="0.25"/>
  <cols>
    <col min="1" max="1" width="7.5703125" style="1" customWidth="1"/>
    <col min="2" max="2" width="11.85546875" style="33" customWidth="1"/>
    <col min="3" max="3" width="12.7109375" style="34" customWidth="1"/>
    <col min="4" max="4" width="5.42578125" style="33" customWidth="1"/>
    <col min="5" max="5" width="44.140625" style="36" customWidth="1"/>
    <col min="6" max="6" width="7.28515625" style="34" customWidth="1"/>
    <col min="7" max="7" width="8.7109375" style="37" bestFit="1" customWidth="1"/>
    <col min="8" max="8" width="9.85546875" style="38" hidden="1" customWidth="1"/>
    <col min="9" max="9" width="9.85546875" style="38" customWidth="1"/>
    <col min="10" max="10" width="15.5703125" style="37" customWidth="1"/>
    <col min="11" max="11" width="16.140625" style="1" customWidth="1"/>
    <col min="12" max="12" width="0" style="1" hidden="1" customWidth="1"/>
    <col min="13" max="15" width="0" style="2" hidden="1" customWidth="1"/>
    <col min="16" max="16" width="0" style="1" hidden="1" customWidth="1"/>
    <col min="17" max="17" width="10" style="1" bestFit="1" customWidth="1"/>
    <col min="18" max="16384" width="9.140625" style="1"/>
  </cols>
  <sheetData>
    <row r="1" spans="2:61" ht="24.75" customHeight="1" x14ac:dyDescent="0.25">
      <c r="B1" s="642" t="s">
        <v>0</v>
      </c>
      <c r="C1" s="642"/>
      <c r="D1" s="642"/>
      <c r="E1" s="642"/>
      <c r="F1" s="642"/>
      <c r="G1" s="642"/>
      <c r="H1" s="642"/>
      <c r="I1" s="642"/>
      <c r="J1" s="642"/>
    </row>
    <row r="2" spans="2:61" ht="20.25" customHeight="1" thickBot="1" x14ac:dyDescent="0.3">
      <c r="B2" s="643" t="s">
        <v>396</v>
      </c>
      <c r="C2" s="643"/>
      <c r="D2" s="643"/>
      <c r="E2" s="643"/>
      <c r="F2" s="643"/>
      <c r="G2" s="643"/>
      <c r="H2" s="643"/>
      <c r="I2" s="643"/>
      <c r="J2" s="643"/>
    </row>
    <row r="3" spans="2:61" ht="20.25" customHeight="1" x14ac:dyDescent="0.25">
      <c r="B3" s="644" t="s">
        <v>1</v>
      </c>
      <c r="C3" s="644"/>
      <c r="D3" s="644"/>
      <c r="E3" s="644"/>
      <c r="F3" s="644"/>
      <c r="G3" s="644"/>
      <c r="H3" s="644"/>
      <c r="I3" s="644"/>
      <c r="J3" s="644"/>
    </row>
    <row r="4" spans="2:61" s="3" customFormat="1" ht="31.5" customHeight="1" x14ac:dyDescent="0.2">
      <c r="B4" s="645" t="s">
        <v>387</v>
      </c>
      <c r="C4" s="645"/>
      <c r="D4" s="645"/>
      <c r="E4" s="645"/>
      <c r="F4" s="645"/>
      <c r="G4" s="645"/>
      <c r="H4" s="645"/>
      <c r="I4" s="645"/>
      <c r="J4" s="645"/>
      <c r="M4" s="4"/>
      <c r="N4" s="4"/>
      <c r="O4" s="4"/>
    </row>
    <row r="5" spans="2:61" s="3" customFormat="1" ht="14.25" customHeight="1" x14ac:dyDescent="0.2">
      <c r="B5" s="645" t="s">
        <v>2</v>
      </c>
      <c r="C5" s="645"/>
      <c r="D5" s="645"/>
      <c r="E5" s="645"/>
      <c r="F5" s="645"/>
      <c r="G5" s="645"/>
      <c r="H5" s="645"/>
      <c r="I5" s="645"/>
      <c r="J5" s="645"/>
      <c r="M5" s="4"/>
      <c r="N5" s="4"/>
      <c r="O5" s="4"/>
      <c r="Q5" s="69"/>
      <c r="R5" s="69"/>
      <c r="S5" s="69"/>
      <c r="T5" s="69"/>
      <c r="U5" s="69"/>
      <c r="V5" s="69"/>
      <c r="W5" s="69"/>
    </row>
    <row r="6" spans="2:61" s="3" customFormat="1" ht="14.25" customHeight="1" x14ac:dyDescent="0.25">
      <c r="B6" s="645" t="s">
        <v>392</v>
      </c>
      <c r="C6" s="645"/>
      <c r="D6" s="645"/>
      <c r="E6" s="645"/>
      <c r="F6" s="647" t="s">
        <v>68</v>
      </c>
      <c r="G6" s="647"/>
      <c r="I6" s="564">
        <v>28.83</v>
      </c>
      <c r="J6" s="572" t="s">
        <v>30</v>
      </c>
      <c r="M6" s="4"/>
      <c r="N6" s="4"/>
      <c r="O6" s="4"/>
      <c r="Q6" s="69"/>
      <c r="R6" s="70"/>
      <c r="S6" s="69"/>
      <c r="T6" s="69"/>
      <c r="U6" s="69"/>
      <c r="V6" s="69"/>
      <c r="W6" s="69"/>
    </row>
    <row r="7" spans="2:61" ht="9" customHeight="1" x14ac:dyDescent="0.25">
      <c r="B7" s="5"/>
      <c r="C7" s="5"/>
      <c r="D7" s="6"/>
      <c r="E7" s="5"/>
      <c r="F7" s="5"/>
      <c r="G7" s="7"/>
      <c r="H7" s="7"/>
      <c r="I7" s="7"/>
      <c r="J7" s="7"/>
      <c r="Q7" s="71"/>
      <c r="R7" s="71"/>
      <c r="S7" s="71"/>
      <c r="T7" s="71"/>
      <c r="U7" s="71"/>
      <c r="V7" s="71"/>
      <c r="W7" s="71"/>
    </row>
    <row r="8" spans="2:61" s="343" customFormat="1" ht="45" x14ac:dyDescent="0.25">
      <c r="B8" s="341" t="s">
        <v>3</v>
      </c>
      <c r="C8" s="341" t="s">
        <v>4</v>
      </c>
      <c r="D8" s="341" t="s">
        <v>5</v>
      </c>
      <c r="E8" s="341" t="s">
        <v>6</v>
      </c>
      <c r="F8" s="341" t="s">
        <v>7</v>
      </c>
      <c r="G8" s="342" t="s">
        <v>8</v>
      </c>
      <c r="H8" s="342" t="s">
        <v>9</v>
      </c>
      <c r="I8" s="342" t="s">
        <v>381</v>
      </c>
      <c r="J8" s="342" t="s">
        <v>10</v>
      </c>
      <c r="M8" s="344"/>
      <c r="N8" s="344"/>
      <c r="O8" s="344"/>
      <c r="Q8" s="345"/>
      <c r="R8" s="346"/>
      <c r="S8" s="346"/>
      <c r="T8" s="346"/>
      <c r="U8" s="346"/>
      <c r="V8" s="346"/>
      <c r="W8" s="346"/>
    </row>
    <row r="9" spans="2:61" s="13" customFormat="1" ht="21.75" customHeight="1" x14ac:dyDescent="0.2">
      <c r="B9" s="8"/>
      <c r="C9" s="9"/>
      <c r="D9" s="11">
        <v>1</v>
      </c>
      <c r="E9" s="539" t="s">
        <v>70</v>
      </c>
      <c r="F9" s="540"/>
      <c r="G9" s="540"/>
      <c r="H9" s="540"/>
      <c r="I9" s="540"/>
      <c r="J9" s="541"/>
      <c r="M9" s="14"/>
      <c r="N9" s="14"/>
      <c r="O9" s="14"/>
      <c r="Q9" s="72"/>
      <c r="R9" s="72"/>
      <c r="S9" s="72"/>
      <c r="T9" s="72"/>
      <c r="U9" s="72"/>
      <c r="V9" s="72"/>
      <c r="W9" s="72"/>
    </row>
    <row r="10" spans="2:61" s="73" customFormat="1" ht="18" customHeight="1" x14ac:dyDescent="0.2">
      <c r="B10" s="218" t="s">
        <v>36</v>
      </c>
      <c r="C10" s="218" t="s">
        <v>37</v>
      </c>
      <c r="D10" s="79" t="s">
        <v>12</v>
      </c>
      <c r="E10" s="21" t="s">
        <v>164</v>
      </c>
      <c r="F10" s="79" t="s">
        <v>75</v>
      </c>
      <c r="G10" s="39">
        <f>M.M.C!I11</f>
        <v>2.5</v>
      </c>
      <c r="H10" s="39">
        <v>335.34</v>
      </c>
      <c r="I10" s="39">
        <f>H10*1.2883</f>
        <v>432.01852199999996</v>
      </c>
      <c r="J10" s="39">
        <f>ROUND(G10,2)*ROUND(I10,2)</f>
        <v>1080.05</v>
      </c>
      <c r="M10" s="80"/>
      <c r="N10" s="80"/>
      <c r="O10" s="80"/>
    </row>
    <row r="11" spans="2:61" s="73" customFormat="1" ht="39" customHeight="1" x14ac:dyDescent="0.2">
      <c r="B11" s="218">
        <v>93208</v>
      </c>
      <c r="C11" s="218" t="s">
        <v>37</v>
      </c>
      <c r="D11" s="79" t="s">
        <v>99</v>
      </c>
      <c r="E11" s="630" t="s">
        <v>38</v>
      </c>
      <c r="F11" s="79" t="s">
        <v>75</v>
      </c>
      <c r="G11" s="39">
        <f>M.M.C!I15</f>
        <v>6</v>
      </c>
      <c r="H11" s="39">
        <v>446.89</v>
      </c>
      <c r="I11" s="39">
        <f t="shared" ref="I11:I12" si="0">H11*1.2883</f>
        <v>575.728387</v>
      </c>
      <c r="J11" s="39">
        <f t="shared" ref="J11:J12" si="1">ROUND(G11,2)*ROUND(I11,2)</f>
        <v>3454.38</v>
      </c>
      <c r="M11" s="80"/>
      <c r="N11" s="80"/>
      <c r="O11" s="80"/>
    </row>
    <row r="12" spans="2:61" s="73" customFormat="1" ht="49.5" customHeight="1" x14ac:dyDescent="0.2">
      <c r="B12" s="218">
        <v>93212</v>
      </c>
      <c r="C12" s="218" t="s">
        <v>37</v>
      </c>
      <c r="D12" s="79" t="s">
        <v>134</v>
      </c>
      <c r="E12" s="630" t="s">
        <v>153</v>
      </c>
      <c r="F12" s="79" t="s">
        <v>75</v>
      </c>
      <c r="G12" s="39">
        <f>M.M.C!H19</f>
        <v>1.2</v>
      </c>
      <c r="H12" s="39">
        <v>543.85</v>
      </c>
      <c r="I12" s="39">
        <f t="shared" si="0"/>
        <v>700.64195500000005</v>
      </c>
      <c r="J12" s="39">
        <f t="shared" si="1"/>
        <v>840.76799999999992</v>
      </c>
      <c r="M12" s="80"/>
      <c r="N12" s="80"/>
      <c r="O12" s="80"/>
    </row>
    <row r="13" spans="2:61" s="17" customFormat="1" ht="18" customHeight="1" x14ac:dyDescent="0.2">
      <c r="B13" s="508"/>
      <c r="C13" s="270"/>
      <c r="D13" s="256"/>
      <c r="E13" s="271" t="s">
        <v>14</v>
      </c>
      <c r="F13" s="230"/>
      <c r="G13" s="266"/>
      <c r="H13" s="266" t="s">
        <v>39</v>
      </c>
      <c r="I13" s="266"/>
      <c r="J13" s="509">
        <f>SUM(J10:J12)</f>
        <v>5375.1980000000003</v>
      </c>
      <c r="K13" s="313"/>
      <c r="L13" s="74"/>
      <c r="M13" s="224"/>
      <c r="N13" s="80">
        <v>1.25</v>
      </c>
      <c r="O13" s="80">
        <f>M13*N13</f>
        <v>0</v>
      </c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</row>
    <row r="14" spans="2:61" s="13" customFormat="1" ht="36" customHeight="1" x14ac:dyDescent="0.2">
      <c r="B14" s="8"/>
      <c r="C14" s="9"/>
      <c r="D14" s="11">
        <v>2</v>
      </c>
      <c r="E14" s="559" t="s">
        <v>408</v>
      </c>
      <c r="F14" s="560"/>
      <c r="G14" s="560"/>
      <c r="H14" s="560"/>
      <c r="I14" s="560"/>
      <c r="J14" s="561"/>
      <c r="K14" s="72"/>
      <c r="L14" s="72"/>
      <c r="M14" s="225"/>
      <c r="N14" s="80">
        <v>1.25</v>
      </c>
      <c r="O14" s="80">
        <f>M14*N14</f>
        <v>0</v>
      </c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</row>
    <row r="15" spans="2:61" s="13" customFormat="1" ht="12" x14ac:dyDescent="0.2">
      <c r="B15" s="590"/>
      <c r="C15" s="591"/>
      <c r="D15" s="592" t="s">
        <v>16</v>
      </c>
      <c r="E15" s="593" t="s">
        <v>167</v>
      </c>
      <c r="F15" s="593"/>
      <c r="G15" s="593"/>
      <c r="H15" s="593"/>
      <c r="I15" s="593"/>
      <c r="J15" s="593"/>
      <c r="K15" s="72"/>
      <c r="L15" s="72"/>
      <c r="M15" s="225"/>
      <c r="N15" s="80"/>
      <c r="O15" s="80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</row>
    <row r="16" spans="2:61" s="73" customFormat="1" ht="24.75" customHeight="1" x14ac:dyDescent="0.2">
      <c r="B16" s="629" t="s">
        <v>114</v>
      </c>
      <c r="C16" s="218" t="s">
        <v>409</v>
      </c>
      <c r="D16" s="77" t="s">
        <v>410</v>
      </c>
      <c r="E16" s="77" t="s">
        <v>413</v>
      </c>
      <c r="F16" s="628" t="s">
        <v>86</v>
      </c>
      <c r="G16" s="39">
        <v>1</v>
      </c>
      <c r="H16" s="39">
        <v>883.15499999999997</v>
      </c>
      <c r="I16" s="39">
        <f t="shared" ref="I16" si="2">H16*1.2883</f>
        <v>1137.7685864999999</v>
      </c>
      <c r="J16" s="39">
        <f t="shared" ref="J16" si="3">ROUND(G16,2)*ROUND(I16,2)</f>
        <v>1137.77</v>
      </c>
      <c r="K16" s="615"/>
      <c r="M16" s="80"/>
      <c r="N16" s="80"/>
      <c r="O16" s="80"/>
    </row>
    <row r="17" spans="2:61" s="17" customFormat="1" ht="18" customHeight="1" x14ac:dyDescent="0.2">
      <c r="B17" s="590"/>
      <c r="C17" s="591"/>
      <c r="D17" s="594" t="s">
        <v>17</v>
      </c>
      <c r="E17" s="594" t="s">
        <v>168</v>
      </c>
      <c r="F17" s="592"/>
      <c r="G17" s="595"/>
      <c r="H17" s="595"/>
      <c r="I17" s="595"/>
      <c r="J17" s="595"/>
      <c r="K17" s="313"/>
      <c r="L17" s="74"/>
      <c r="M17" s="224"/>
      <c r="N17" s="80"/>
      <c r="O17" s="80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</row>
    <row r="18" spans="2:61" s="73" customFormat="1" ht="24.75" customHeight="1" x14ac:dyDescent="0.2">
      <c r="B18" s="629" t="s">
        <v>412</v>
      </c>
      <c r="C18" s="218" t="s">
        <v>409</v>
      </c>
      <c r="D18" s="77" t="s">
        <v>411</v>
      </c>
      <c r="E18" s="77" t="s">
        <v>414</v>
      </c>
      <c r="F18" s="628" t="s">
        <v>86</v>
      </c>
      <c r="G18" s="39">
        <v>1</v>
      </c>
      <c r="H18" s="39">
        <v>883.15499999999997</v>
      </c>
      <c r="I18" s="39">
        <f t="shared" ref="I18" si="4">H18*1.2883</f>
        <v>1137.7685864999999</v>
      </c>
      <c r="J18" s="39">
        <f t="shared" ref="J18" si="5">ROUND(G18,2)*ROUND(I18,2)</f>
        <v>1137.77</v>
      </c>
      <c r="K18" s="615"/>
      <c r="L18" s="616"/>
      <c r="M18" s="616"/>
      <c r="N18" s="616"/>
      <c r="O18" s="616"/>
      <c r="P18" s="616"/>
      <c r="Q18" s="616"/>
      <c r="R18" s="616"/>
      <c r="S18" s="616"/>
    </row>
    <row r="19" spans="2:61" s="17" customFormat="1" ht="18" customHeight="1" x14ac:dyDescent="0.2">
      <c r="B19" s="508"/>
      <c r="C19" s="270"/>
      <c r="D19" s="586"/>
      <c r="E19" s="271" t="s">
        <v>19</v>
      </c>
      <c r="F19" s="487"/>
      <c r="G19" s="266"/>
      <c r="H19" s="266" t="s">
        <v>39</v>
      </c>
      <c r="I19" s="266"/>
      <c r="J19" s="509">
        <f>SUM(J16:J18)</f>
        <v>2275.54</v>
      </c>
      <c r="K19" s="313"/>
      <c r="L19" s="74"/>
      <c r="M19" s="224"/>
      <c r="N19" s="80">
        <v>1.25</v>
      </c>
      <c r="O19" s="80">
        <f>M19*N19</f>
        <v>0</v>
      </c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</row>
    <row r="20" spans="2:61" s="13" customFormat="1" ht="36" customHeight="1" x14ac:dyDescent="0.2">
      <c r="B20" s="8"/>
      <c r="C20" s="9"/>
      <c r="D20" s="11" t="s">
        <v>213</v>
      </c>
      <c r="E20" s="559" t="s">
        <v>364</v>
      </c>
      <c r="F20" s="560"/>
      <c r="G20" s="560"/>
      <c r="H20" s="560"/>
      <c r="I20" s="560"/>
      <c r="J20" s="561"/>
      <c r="K20" s="72"/>
      <c r="L20" s="72"/>
      <c r="M20" s="225"/>
      <c r="N20" s="80">
        <v>1.25</v>
      </c>
      <c r="O20" s="80">
        <f>M20*N20</f>
        <v>0</v>
      </c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</row>
    <row r="21" spans="2:61" s="74" customFormat="1" ht="24" x14ac:dyDescent="0.2">
      <c r="B21" s="506">
        <v>42046</v>
      </c>
      <c r="C21" s="506" t="s">
        <v>365</v>
      </c>
      <c r="D21" s="79" t="s">
        <v>20</v>
      </c>
      <c r="E21" s="21" t="s">
        <v>207</v>
      </c>
      <c r="F21" s="628" t="s">
        <v>86</v>
      </c>
      <c r="G21" s="39">
        <f>M.M.C!E30</f>
        <v>5</v>
      </c>
      <c r="H21" s="39">
        <v>13.52</v>
      </c>
      <c r="I21" s="39">
        <f>H21*1.2883</f>
        <v>17.417815999999998</v>
      </c>
      <c r="J21" s="39">
        <f>ROUND(G21,2)*ROUND(I21,2)</f>
        <v>87.100000000000009</v>
      </c>
      <c r="K21" s="313"/>
      <c r="M21" s="224"/>
      <c r="N21" s="80"/>
      <c r="O21" s="80"/>
    </row>
    <row r="22" spans="2:61" s="74" customFormat="1" ht="25.5" customHeight="1" x14ac:dyDescent="0.2">
      <c r="B22" s="510" t="s">
        <v>367</v>
      </c>
      <c r="C22" s="506" t="s">
        <v>366</v>
      </c>
      <c r="D22" s="79" t="s">
        <v>104</v>
      </c>
      <c r="E22" s="21" t="s">
        <v>208</v>
      </c>
      <c r="F22" s="79" t="s">
        <v>45</v>
      </c>
      <c r="G22" s="39">
        <f>M.M.C!H37</f>
        <v>93.7</v>
      </c>
      <c r="H22" s="39">
        <v>17.59</v>
      </c>
      <c r="I22" s="39">
        <f>H22*1.2883</f>
        <v>22.661197000000001</v>
      </c>
      <c r="J22" s="39">
        <f>ROUND(G22,2)*ROUND(I22,2)</f>
        <v>2123.2420000000002</v>
      </c>
      <c r="K22" s="613"/>
      <c r="L22" s="614"/>
      <c r="M22" s="614"/>
      <c r="N22" s="614"/>
      <c r="O22" s="614"/>
      <c r="P22" s="614"/>
      <c r="Q22" s="614"/>
      <c r="R22" s="614"/>
    </row>
    <row r="23" spans="2:61" s="17" customFormat="1" ht="24.75" customHeight="1" x14ac:dyDescent="0.2">
      <c r="B23" s="511" t="s">
        <v>368</v>
      </c>
      <c r="C23" s="506" t="s">
        <v>376</v>
      </c>
      <c r="D23" s="79" t="s">
        <v>152</v>
      </c>
      <c r="E23" s="21" t="s">
        <v>210</v>
      </c>
      <c r="F23" s="507" t="s">
        <v>86</v>
      </c>
      <c r="G23" s="39">
        <f>M.M.C!E40</f>
        <v>2</v>
      </c>
      <c r="H23" s="39">
        <v>34.14</v>
      </c>
      <c r="I23" s="39">
        <f>H23*1.2883</f>
        <v>43.982562000000001</v>
      </c>
      <c r="J23" s="39">
        <f>ROUND(G23,2)*ROUND(I23,2)</f>
        <v>87.96</v>
      </c>
      <c r="K23" s="313"/>
      <c r="L23" s="74"/>
      <c r="M23" s="224"/>
      <c r="N23" s="80"/>
      <c r="O23" s="80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</row>
    <row r="24" spans="2:61" s="17" customFormat="1" ht="18" customHeight="1" x14ac:dyDescent="0.2">
      <c r="B24" s="508"/>
      <c r="C24" s="270"/>
      <c r="D24" s="488"/>
      <c r="E24" s="271" t="s">
        <v>517</v>
      </c>
      <c r="F24" s="487"/>
      <c r="G24" s="266"/>
      <c r="H24" s="266" t="s">
        <v>39</v>
      </c>
      <c r="I24" s="266"/>
      <c r="J24" s="509">
        <f>SUM(J21:J23)</f>
        <v>2298.3020000000001</v>
      </c>
      <c r="K24" s="313"/>
      <c r="L24" s="74"/>
      <c r="M24" s="224"/>
      <c r="N24" s="80">
        <v>1.25</v>
      </c>
      <c r="O24" s="80">
        <f>M24*N24</f>
        <v>0</v>
      </c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</row>
    <row r="25" spans="2:61" s="13" customFormat="1" ht="19.5" customHeight="1" x14ac:dyDescent="0.2">
      <c r="B25" s="8"/>
      <c r="C25" s="9"/>
      <c r="D25" s="11" t="s">
        <v>415</v>
      </c>
      <c r="E25" s="539" t="s">
        <v>15</v>
      </c>
      <c r="F25" s="540"/>
      <c r="G25" s="540"/>
      <c r="H25" s="540"/>
      <c r="I25" s="540"/>
      <c r="J25" s="541"/>
      <c r="K25" s="72"/>
      <c r="L25" s="72"/>
      <c r="M25" s="225"/>
      <c r="N25" s="80">
        <v>1.25</v>
      </c>
      <c r="O25" s="80">
        <f>M25*N25</f>
        <v>0</v>
      </c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</row>
    <row r="26" spans="2:61" s="72" customFormat="1" ht="100.5" customHeight="1" x14ac:dyDescent="0.2">
      <c r="B26" s="79">
        <v>90106</v>
      </c>
      <c r="C26" s="79" t="s">
        <v>37</v>
      </c>
      <c r="D26" s="79" t="s">
        <v>21</v>
      </c>
      <c r="E26" s="78" t="s">
        <v>215</v>
      </c>
      <c r="F26" s="79" t="s">
        <v>83</v>
      </c>
      <c r="G26" s="548">
        <f>M.M.C!J69</f>
        <v>160.244</v>
      </c>
      <c r="H26" s="79">
        <v>9.83</v>
      </c>
      <c r="I26" s="562">
        <f>H26*1.2883</f>
        <v>12.663989000000001</v>
      </c>
      <c r="J26" s="548">
        <f>ROUND(G26,2)*ROUND(I26,2)</f>
        <v>2028.6384</v>
      </c>
      <c r="M26" s="225"/>
      <c r="N26" s="80"/>
      <c r="O26" s="80"/>
    </row>
    <row r="27" spans="2:61" s="73" customFormat="1" ht="56.25" customHeight="1" x14ac:dyDescent="0.2">
      <c r="B27" s="218" t="s">
        <v>40</v>
      </c>
      <c r="C27" s="544" t="s">
        <v>37</v>
      </c>
      <c r="D27" s="79" t="s">
        <v>22</v>
      </c>
      <c r="E27" s="21" t="s">
        <v>41</v>
      </c>
      <c r="F27" s="288" t="s">
        <v>86</v>
      </c>
      <c r="G27" s="39">
        <f>M.M.C!E73</f>
        <v>2</v>
      </c>
      <c r="H27" s="39">
        <v>2090.9899999999998</v>
      </c>
      <c r="I27" s="562">
        <f t="shared" ref="I27:I42" si="6">H27*1.2883</f>
        <v>2693.8224169999999</v>
      </c>
      <c r="J27" s="548">
        <f t="shared" ref="J27:J42" si="7">ROUND(G27,2)*ROUND(I27,2)</f>
        <v>5387.64</v>
      </c>
      <c r="M27" s="80">
        <v>1892.95</v>
      </c>
      <c r="N27" s="80">
        <v>1.25</v>
      </c>
      <c r="O27" s="80">
        <f>M27*N27</f>
        <v>2366.1875</v>
      </c>
    </row>
    <row r="28" spans="2:61" s="73" customFormat="1" ht="63" customHeight="1" x14ac:dyDescent="0.2">
      <c r="B28" s="218">
        <v>83627</v>
      </c>
      <c r="C28" s="76" t="s">
        <v>37</v>
      </c>
      <c r="D28" s="79" t="s">
        <v>135</v>
      </c>
      <c r="E28" s="78" t="s">
        <v>375</v>
      </c>
      <c r="F28" s="288" t="s">
        <v>86</v>
      </c>
      <c r="G28" s="39">
        <f>M.M.C!E77</f>
        <v>2</v>
      </c>
      <c r="H28" s="39">
        <v>418.01</v>
      </c>
      <c r="I28" s="562">
        <f t="shared" si="6"/>
        <v>538.52228300000002</v>
      </c>
      <c r="J28" s="548">
        <f t="shared" si="7"/>
        <v>1077.04</v>
      </c>
      <c r="K28" s="545"/>
      <c r="M28" s="80"/>
      <c r="N28" s="80"/>
      <c r="O28" s="80"/>
    </row>
    <row r="29" spans="2:61" s="73" customFormat="1" ht="27" customHeight="1" x14ac:dyDescent="0.2">
      <c r="B29" s="511" t="s">
        <v>377</v>
      </c>
      <c r="C29" s="506" t="s">
        <v>378</v>
      </c>
      <c r="D29" s="79" t="s">
        <v>136</v>
      </c>
      <c r="E29" s="21" t="s">
        <v>227</v>
      </c>
      <c r="F29" s="22" t="s">
        <v>86</v>
      </c>
      <c r="G29" s="22">
        <f>M.M.C!E80</f>
        <v>10</v>
      </c>
      <c r="H29" s="22">
        <v>573.33000000000004</v>
      </c>
      <c r="I29" s="562">
        <f t="shared" si="6"/>
        <v>738.62103900000011</v>
      </c>
      <c r="J29" s="548">
        <f t="shared" si="7"/>
        <v>7386.2</v>
      </c>
      <c r="K29" s="546"/>
      <c r="N29" s="80"/>
      <c r="O29" s="80"/>
      <c r="P29" s="80"/>
    </row>
    <row r="30" spans="2:61" s="72" customFormat="1" ht="52.5" customHeight="1" x14ac:dyDescent="0.2">
      <c r="B30" s="218">
        <v>94111</v>
      </c>
      <c r="C30" s="79" t="s">
        <v>37</v>
      </c>
      <c r="D30" s="79" t="s">
        <v>137</v>
      </c>
      <c r="E30" s="78" t="s">
        <v>42</v>
      </c>
      <c r="F30" s="79" t="s">
        <v>83</v>
      </c>
      <c r="G30" s="548">
        <f>M.M.C!H86</f>
        <v>14.518000000000001</v>
      </c>
      <c r="H30" s="556">
        <v>95.4</v>
      </c>
      <c r="I30" s="562">
        <f t="shared" si="6"/>
        <v>122.90382000000001</v>
      </c>
      <c r="J30" s="548">
        <f t="shared" si="7"/>
        <v>1784.508</v>
      </c>
      <c r="K30" s="547"/>
      <c r="M30" s="225"/>
      <c r="N30" s="80"/>
      <c r="O30" s="80"/>
    </row>
    <row r="31" spans="2:61" s="73" customFormat="1" ht="60" x14ac:dyDescent="0.2">
      <c r="B31" s="79">
        <v>95567</v>
      </c>
      <c r="C31" s="76" t="s">
        <v>37</v>
      </c>
      <c r="D31" s="79" t="s">
        <v>138</v>
      </c>
      <c r="E31" s="350" t="s">
        <v>230</v>
      </c>
      <c r="F31" s="79" t="s">
        <v>45</v>
      </c>
      <c r="G31" s="39">
        <f>M.M.C!F89</f>
        <v>53.4</v>
      </c>
      <c r="H31" s="39">
        <v>60.87</v>
      </c>
      <c r="I31" s="562">
        <f t="shared" si="6"/>
        <v>78.418820999999994</v>
      </c>
      <c r="J31" s="548">
        <f t="shared" si="7"/>
        <v>4187.6279999999997</v>
      </c>
      <c r="M31" s="80"/>
      <c r="N31" s="80"/>
      <c r="O31" s="80"/>
    </row>
    <row r="32" spans="2:61" s="73" customFormat="1" ht="75" customHeight="1" x14ac:dyDescent="0.2">
      <c r="B32" s="79">
        <v>92210</v>
      </c>
      <c r="C32" s="76" t="s">
        <v>37</v>
      </c>
      <c r="D32" s="79" t="s">
        <v>139</v>
      </c>
      <c r="E32" s="350" t="s">
        <v>231</v>
      </c>
      <c r="F32" s="79" t="s">
        <v>45</v>
      </c>
      <c r="G32" s="39">
        <f>M.M.C!F92</f>
        <v>102.46</v>
      </c>
      <c r="H32" s="39">
        <v>87.47</v>
      </c>
      <c r="I32" s="562">
        <f t="shared" si="6"/>
        <v>112.687601</v>
      </c>
      <c r="J32" s="548">
        <f t="shared" si="7"/>
        <v>11546.2174</v>
      </c>
      <c r="M32" s="80"/>
      <c r="N32" s="80"/>
      <c r="O32" s="80"/>
    </row>
    <row r="33" spans="1:61" s="73" customFormat="1" ht="25.5" customHeight="1" x14ac:dyDescent="0.2">
      <c r="B33" s="218">
        <v>96995</v>
      </c>
      <c r="C33" s="218" t="s">
        <v>37</v>
      </c>
      <c r="D33" s="79" t="s">
        <v>140</v>
      </c>
      <c r="E33" s="21" t="s">
        <v>383</v>
      </c>
      <c r="F33" s="79" t="s">
        <v>83</v>
      </c>
      <c r="G33" s="39">
        <f>M.M.C!I119</f>
        <v>7.8600000000000012</v>
      </c>
      <c r="H33" s="39">
        <v>32.21</v>
      </c>
      <c r="I33" s="562">
        <f t="shared" si="6"/>
        <v>41.496143000000004</v>
      </c>
      <c r="J33" s="548">
        <f t="shared" si="7"/>
        <v>326.19</v>
      </c>
      <c r="M33" s="80">
        <v>34.89</v>
      </c>
      <c r="N33" s="80">
        <v>1.25</v>
      </c>
      <c r="O33" s="80">
        <f>M33*N33</f>
        <v>43.612499999999997</v>
      </c>
    </row>
    <row r="34" spans="1:61" s="73" customFormat="1" ht="88.5" customHeight="1" x14ac:dyDescent="0.2">
      <c r="B34" s="79">
        <v>93379</v>
      </c>
      <c r="C34" s="218" t="s">
        <v>37</v>
      </c>
      <c r="D34" s="79" t="s">
        <v>141</v>
      </c>
      <c r="E34" s="78" t="s">
        <v>244</v>
      </c>
      <c r="F34" s="79" t="s">
        <v>83</v>
      </c>
      <c r="G34" s="39">
        <f>M.M.C!I136</f>
        <v>119.98583416</v>
      </c>
      <c r="H34" s="39">
        <v>12.81</v>
      </c>
      <c r="I34" s="562">
        <f t="shared" si="6"/>
        <v>16.503123000000002</v>
      </c>
      <c r="J34" s="548">
        <f t="shared" si="7"/>
        <v>1979.8349999999998</v>
      </c>
      <c r="M34" s="80"/>
      <c r="N34" s="80"/>
      <c r="O34" s="80"/>
    </row>
    <row r="35" spans="1:61" s="73" customFormat="1" ht="49.5" customHeight="1" x14ac:dyDescent="0.2">
      <c r="B35" s="79">
        <v>96385</v>
      </c>
      <c r="C35" s="76" t="s">
        <v>37</v>
      </c>
      <c r="D35" s="79" t="s">
        <v>271</v>
      </c>
      <c r="E35" s="21" t="s">
        <v>252</v>
      </c>
      <c r="F35" s="79" t="s">
        <v>83</v>
      </c>
      <c r="G35" s="39">
        <f>M.M.C!H140</f>
        <v>119.98583416</v>
      </c>
      <c r="H35" s="39">
        <v>4.96</v>
      </c>
      <c r="I35" s="562">
        <f t="shared" si="6"/>
        <v>6.3899679999999996</v>
      </c>
      <c r="J35" s="548">
        <f t="shared" si="7"/>
        <v>766.73609999999996</v>
      </c>
      <c r="M35" s="80"/>
      <c r="N35" s="80"/>
      <c r="O35" s="80"/>
    </row>
    <row r="36" spans="1:61" s="73" customFormat="1" ht="40.5" customHeight="1" x14ac:dyDescent="0.25">
      <c r="B36" s="218">
        <v>96536</v>
      </c>
      <c r="C36" s="76" t="s">
        <v>37</v>
      </c>
      <c r="D36" s="79" t="s">
        <v>273</v>
      </c>
      <c r="E36" s="549" t="s">
        <v>301</v>
      </c>
      <c r="F36" s="505" t="s">
        <v>75</v>
      </c>
      <c r="G36" s="557">
        <f>M.M.C!G148</f>
        <v>26.880000000000003</v>
      </c>
      <c r="H36" s="558">
        <v>51.4</v>
      </c>
      <c r="I36" s="562">
        <f t="shared" si="6"/>
        <v>66.218620000000001</v>
      </c>
      <c r="J36" s="548">
        <f t="shared" si="7"/>
        <v>1779.9936</v>
      </c>
      <c r="K36" s="504"/>
      <c r="L36" s="504"/>
      <c r="M36" s="504"/>
      <c r="N36" s="504"/>
      <c r="O36" s="80"/>
    </row>
    <row r="37" spans="1:61" s="73" customFormat="1" ht="72" customHeight="1" x14ac:dyDescent="0.2">
      <c r="B37" s="218">
        <v>92915</v>
      </c>
      <c r="C37" s="76" t="s">
        <v>37</v>
      </c>
      <c r="D37" s="79" t="s">
        <v>276</v>
      </c>
      <c r="E37" s="78" t="s">
        <v>363</v>
      </c>
      <c r="F37" s="79" t="s">
        <v>103</v>
      </c>
      <c r="G37" s="39">
        <f>M.M.C!H157</f>
        <v>22.527999999999999</v>
      </c>
      <c r="H37" s="39">
        <v>9.8000000000000007</v>
      </c>
      <c r="I37" s="562">
        <f t="shared" si="6"/>
        <v>12.625340000000001</v>
      </c>
      <c r="J37" s="548">
        <f t="shared" si="7"/>
        <v>284.55390000000006</v>
      </c>
      <c r="M37" s="80"/>
      <c r="N37" s="80"/>
      <c r="O37" s="80"/>
    </row>
    <row r="38" spans="1:61" s="73" customFormat="1" ht="81.75" customHeight="1" x14ac:dyDescent="0.2">
      <c r="B38" s="218">
        <v>92919</v>
      </c>
      <c r="C38" s="76" t="s">
        <v>37</v>
      </c>
      <c r="D38" s="79" t="s">
        <v>283</v>
      </c>
      <c r="E38" s="21" t="s">
        <v>361</v>
      </c>
      <c r="F38" s="79" t="s">
        <v>103</v>
      </c>
      <c r="G38" s="39">
        <f>M.M.C!I166</f>
        <v>133.05600000000001</v>
      </c>
      <c r="H38" s="39">
        <v>6.45</v>
      </c>
      <c r="I38" s="562">
        <f t="shared" si="6"/>
        <v>8.3095350000000003</v>
      </c>
      <c r="J38" s="548">
        <f t="shared" si="7"/>
        <v>1105.7286000000001</v>
      </c>
      <c r="M38" s="80"/>
      <c r="N38" s="80"/>
      <c r="O38" s="80"/>
    </row>
    <row r="39" spans="1:61" s="73" customFormat="1" ht="39.75" customHeight="1" x14ac:dyDescent="0.2">
      <c r="B39" s="218">
        <v>94964</v>
      </c>
      <c r="C39" s="76" t="s">
        <v>37</v>
      </c>
      <c r="D39" s="79" t="s">
        <v>416</v>
      </c>
      <c r="E39" s="21" t="s">
        <v>369</v>
      </c>
      <c r="F39" s="79" t="s">
        <v>83</v>
      </c>
      <c r="G39" s="39">
        <f>M.M.C!K173</f>
        <v>3.3280000000000007</v>
      </c>
      <c r="H39" s="39">
        <v>229.85</v>
      </c>
      <c r="I39" s="562">
        <f t="shared" si="6"/>
        <v>296.11575499999998</v>
      </c>
      <c r="J39" s="548">
        <f t="shared" si="7"/>
        <v>986.07960000000003</v>
      </c>
      <c r="M39" s="80"/>
      <c r="N39" s="80"/>
      <c r="O39" s="80"/>
    </row>
    <row r="40" spans="1:61" s="73" customFormat="1" ht="23.25" customHeight="1" x14ac:dyDescent="0.2">
      <c r="B40" s="218" t="s">
        <v>100</v>
      </c>
      <c r="C40" s="76" t="s">
        <v>37</v>
      </c>
      <c r="D40" s="79" t="s">
        <v>417</v>
      </c>
      <c r="E40" s="21" t="s">
        <v>101</v>
      </c>
      <c r="F40" s="79" t="s">
        <v>83</v>
      </c>
      <c r="G40" s="39">
        <f>M.M.C!K180</f>
        <v>3.3280000000000007</v>
      </c>
      <c r="H40" s="39">
        <v>91.89</v>
      </c>
      <c r="I40" s="562">
        <f t="shared" si="6"/>
        <v>118.38188700000001</v>
      </c>
      <c r="J40" s="548">
        <f t="shared" si="7"/>
        <v>394.2054</v>
      </c>
      <c r="M40" s="80"/>
      <c r="N40" s="80"/>
      <c r="O40" s="80"/>
    </row>
    <row r="41" spans="1:61" s="73" customFormat="1" ht="24" customHeight="1" x14ac:dyDescent="0.2">
      <c r="B41" s="218">
        <v>83623</v>
      </c>
      <c r="C41" s="76" t="s">
        <v>37</v>
      </c>
      <c r="D41" s="79" t="s">
        <v>418</v>
      </c>
      <c r="E41" s="78" t="s">
        <v>44</v>
      </c>
      <c r="F41" s="79" t="s">
        <v>45</v>
      </c>
      <c r="G41" s="39">
        <f>M.M.C!D183</f>
        <v>8</v>
      </c>
      <c r="H41" s="39">
        <v>217.95</v>
      </c>
      <c r="I41" s="562">
        <f t="shared" si="6"/>
        <v>280.78498500000001</v>
      </c>
      <c r="J41" s="548">
        <f t="shared" si="7"/>
        <v>2246.2399999999998</v>
      </c>
      <c r="M41" s="80"/>
      <c r="N41" s="80"/>
      <c r="O41" s="80"/>
    </row>
    <row r="42" spans="1:61" s="73" customFormat="1" ht="24" x14ac:dyDescent="0.2">
      <c r="B42" s="79">
        <v>40567</v>
      </c>
      <c r="C42" s="506" t="s">
        <v>498</v>
      </c>
      <c r="D42" s="79" t="s">
        <v>419</v>
      </c>
      <c r="E42" s="78" t="s">
        <v>132</v>
      </c>
      <c r="F42" s="79" t="s">
        <v>45</v>
      </c>
      <c r="G42" s="39">
        <f>M.M.C!J187</f>
        <v>100.8</v>
      </c>
      <c r="H42" s="39">
        <v>52.14</v>
      </c>
      <c r="I42" s="562">
        <f t="shared" si="6"/>
        <v>67.171962000000008</v>
      </c>
      <c r="J42" s="548">
        <f t="shared" si="7"/>
        <v>6770.7359999999999</v>
      </c>
      <c r="M42" s="80"/>
      <c r="N42" s="80"/>
      <c r="O42" s="80"/>
    </row>
    <row r="43" spans="1:61" s="17" customFormat="1" ht="20.25" customHeight="1" x14ac:dyDescent="0.2">
      <c r="B43" s="275"/>
      <c r="C43" s="273"/>
      <c r="D43" s="274"/>
      <c r="E43" s="271" t="s">
        <v>518</v>
      </c>
      <c r="F43" s="230"/>
      <c r="G43" s="266"/>
      <c r="H43" s="266"/>
      <c r="I43" s="266"/>
      <c r="J43" s="267">
        <f>SUM(J26:J42)</f>
        <v>50038.17</v>
      </c>
      <c r="K43" s="313"/>
      <c r="L43" s="74"/>
      <c r="M43" s="224"/>
      <c r="N43" s="80">
        <v>1.25</v>
      </c>
      <c r="O43" s="80">
        <f>M43*N43</f>
        <v>0</v>
      </c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</row>
    <row r="44" spans="1:61" s="211" customFormat="1" ht="21" customHeight="1" x14ac:dyDescent="0.2">
      <c r="A44" s="72"/>
      <c r="B44" s="8"/>
      <c r="C44" s="9"/>
      <c r="D44" s="542" t="s">
        <v>284</v>
      </c>
      <c r="E44" s="10" t="s">
        <v>23</v>
      </c>
      <c r="F44" s="11" t="s">
        <v>11</v>
      </c>
      <c r="G44" s="12"/>
      <c r="H44" s="12"/>
      <c r="I44" s="12"/>
      <c r="J44" s="12"/>
      <c r="K44" s="72"/>
      <c r="L44" s="72"/>
      <c r="M44" s="225"/>
      <c r="N44" s="80">
        <v>1.25</v>
      </c>
      <c r="O44" s="80">
        <f>M44*N44</f>
        <v>0</v>
      </c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</row>
    <row r="45" spans="1:61" s="72" customFormat="1" ht="27.75" customHeight="1" x14ac:dyDescent="0.2">
      <c r="B45" s="79">
        <v>79480</v>
      </c>
      <c r="C45" s="76" t="s">
        <v>37</v>
      </c>
      <c r="D45" s="510" t="s">
        <v>24</v>
      </c>
      <c r="E45" s="21" t="s">
        <v>255</v>
      </c>
      <c r="F45" s="79" t="s">
        <v>83</v>
      </c>
      <c r="G45" s="39">
        <f>M.M.C!K196</f>
        <v>519.6484999999999</v>
      </c>
      <c r="H45" s="39">
        <v>2.09</v>
      </c>
      <c r="I45" s="39">
        <f>H45*1.2883</f>
        <v>2.6925469999999998</v>
      </c>
      <c r="J45" s="39">
        <f>ROUND(G45,2)*ROUND(I45,2)</f>
        <v>1397.8584999999998</v>
      </c>
      <c r="M45" s="225"/>
      <c r="N45" s="80"/>
      <c r="O45" s="80"/>
    </row>
    <row r="46" spans="1:61" s="72" customFormat="1" ht="39.75" customHeight="1" x14ac:dyDescent="0.2">
      <c r="B46" s="79">
        <v>93591</v>
      </c>
      <c r="C46" s="76" t="s">
        <v>37</v>
      </c>
      <c r="D46" s="510" t="s">
        <v>291</v>
      </c>
      <c r="E46" s="21" t="s">
        <v>258</v>
      </c>
      <c r="F46" s="79" t="s">
        <v>131</v>
      </c>
      <c r="G46" s="39">
        <f>M.M.C!K207</f>
        <v>1391.6656249999992</v>
      </c>
      <c r="H46" s="39">
        <v>1.3</v>
      </c>
      <c r="I46" s="39">
        <f t="shared" ref="I46:I57" si="8">H46*1.2883</f>
        <v>1.67479</v>
      </c>
      <c r="J46" s="39">
        <f t="shared" ref="J46:J57" si="9">ROUND(G46,2)*ROUND(I46,2)</f>
        <v>2324.0889000000002</v>
      </c>
      <c r="M46" s="225"/>
      <c r="N46" s="80"/>
      <c r="O46" s="80"/>
    </row>
    <row r="47" spans="1:61" s="73" customFormat="1" ht="24.75" customHeight="1" x14ac:dyDescent="0.2">
      <c r="B47" s="218">
        <v>72961</v>
      </c>
      <c r="C47" s="76" t="s">
        <v>37</v>
      </c>
      <c r="D47" s="510" t="s">
        <v>296</v>
      </c>
      <c r="E47" s="21" t="s">
        <v>43</v>
      </c>
      <c r="F47" s="79" t="s">
        <v>75</v>
      </c>
      <c r="G47" s="39">
        <f>M.M.C!I214</f>
        <v>1484.7099999999998</v>
      </c>
      <c r="H47" s="39">
        <v>1.17</v>
      </c>
      <c r="I47" s="39">
        <f t="shared" si="8"/>
        <v>1.5073109999999998</v>
      </c>
      <c r="J47" s="39">
        <f t="shared" si="9"/>
        <v>2241.9121</v>
      </c>
      <c r="M47" s="80">
        <v>1.32</v>
      </c>
      <c r="N47" s="80">
        <v>1.25</v>
      </c>
      <c r="O47" s="80">
        <f>M47*N47</f>
        <v>1.6500000000000001</v>
      </c>
    </row>
    <row r="48" spans="1:61" s="73" customFormat="1" ht="24.75" customHeight="1" x14ac:dyDescent="0.2">
      <c r="B48" s="79">
        <v>96387</v>
      </c>
      <c r="C48" s="76" t="s">
        <v>37</v>
      </c>
      <c r="D48" s="510" t="s">
        <v>300</v>
      </c>
      <c r="E48" s="21" t="s">
        <v>265</v>
      </c>
      <c r="F48" s="79" t="s">
        <v>83</v>
      </c>
      <c r="G48" s="39">
        <f>M.M.C!I219</f>
        <v>296.94199999999995</v>
      </c>
      <c r="H48" s="39">
        <v>6.22</v>
      </c>
      <c r="I48" s="39">
        <f t="shared" si="8"/>
        <v>8.0132259999999995</v>
      </c>
      <c r="J48" s="39">
        <f t="shared" si="9"/>
        <v>2378.4893999999999</v>
      </c>
      <c r="M48" s="80"/>
      <c r="N48" s="80"/>
      <c r="O48" s="80"/>
    </row>
    <row r="49" spans="2:29" s="73" customFormat="1" ht="37.5" customHeight="1" x14ac:dyDescent="0.2">
      <c r="B49" s="528">
        <v>95425</v>
      </c>
      <c r="C49" s="76" t="s">
        <v>37</v>
      </c>
      <c r="D49" s="510" t="s">
        <v>306</v>
      </c>
      <c r="E49" s="550" t="s">
        <v>395</v>
      </c>
      <c r="F49" s="79" t="s">
        <v>131</v>
      </c>
      <c r="G49" s="39">
        <f>M.M.C!H225</f>
        <v>8195.5991999999987</v>
      </c>
      <c r="H49" s="39">
        <v>1.1100000000000001</v>
      </c>
      <c r="I49" s="39">
        <f t="shared" si="8"/>
        <v>1.4300130000000002</v>
      </c>
      <c r="J49" s="39">
        <f t="shared" si="9"/>
        <v>11719.708000000001</v>
      </c>
      <c r="M49" s="80"/>
      <c r="N49" s="80"/>
      <c r="O49" s="80"/>
    </row>
    <row r="50" spans="2:29" s="73" customFormat="1" ht="38.25" customHeight="1" x14ac:dyDescent="0.2">
      <c r="B50" s="79">
        <v>96396</v>
      </c>
      <c r="C50" s="76" t="s">
        <v>37</v>
      </c>
      <c r="D50" s="510" t="s">
        <v>311</v>
      </c>
      <c r="E50" s="21" t="s">
        <v>201</v>
      </c>
      <c r="F50" s="79" t="s">
        <v>83</v>
      </c>
      <c r="G50" s="39">
        <f>M.M.C!I230</f>
        <v>222.70649999999998</v>
      </c>
      <c r="H50" s="39">
        <v>102.99</v>
      </c>
      <c r="I50" s="39">
        <f t="shared" si="8"/>
        <v>132.682017</v>
      </c>
      <c r="J50" s="39">
        <f t="shared" si="9"/>
        <v>29549.162800000002</v>
      </c>
      <c r="M50" s="80">
        <v>1.32</v>
      </c>
      <c r="N50" s="80">
        <v>1.25</v>
      </c>
      <c r="O50" s="80">
        <f>M50*N50</f>
        <v>1.6500000000000001</v>
      </c>
    </row>
    <row r="51" spans="2:29" s="73" customFormat="1" ht="72" customHeight="1" x14ac:dyDescent="0.2">
      <c r="B51" s="79">
        <v>94273</v>
      </c>
      <c r="C51" s="76" t="s">
        <v>37</v>
      </c>
      <c r="D51" s="510" t="s">
        <v>420</v>
      </c>
      <c r="E51" s="78" t="s">
        <v>268</v>
      </c>
      <c r="F51" s="79" t="s">
        <v>45</v>
      </c>
      <c r="G51" s="39">
        <f>M.M.C!J234</f>
        <v>335.89</v>
      </c>
      <c r="H51" s="39">
        <v>28.42</v>
      </c>
      <c r="I51" s="39">
        <f t="shared" si="8"/>
        <v>36.613486000000002</v>
      </c>
      <c r="J51" s="39">
        <f t="shared" si="9"/>
        <v>12296.9329</v>
      </c>
      <c r="M51" s="80"/>
      <c r="N51" s="80"/>
      <c r="O51" s="80"/>
    </row>
    <row r="52" spans="2:29" s="73" customFormat="1" ht="77.25" customHeight="1" x14ac:dyDescent="0.2">
      <c r="B52" s="551">
        <v>94274</v>
      </c>
      <c r="C52" s="76" t="s">
        <v>37</v>
      </c>
      <c r="D52" s="510" t="s">
        <v>421</v>
      </c>
      <c r="E52" s="78" t="s">
        <v>269</v>
      </c>
      <c r="F52" s="79" t="s">
        <v>45</v>
      </c>
      <c r="G52" s="39">
        <f>M.M.C!J238</f>
        <v>14.9</v>
      </c>
      <c r="H52" s="39">
        <v>31.28</v>
      </c>
      <c r="I52" s="39">
        <f t="shared" si="8"/>
        <v>40.298023999999998</v>
      </c>
      <c r="J52" s="39">
        <f>ROUND(G52,2)*ROUND(I52,2)</f>
        <v>600.47</v>
      </c>
      <c r="M52" s="80"/>
      <c r="N52" s="80"/>
      <c r="O52" s="80"/>
    </row>
    <row r="53" spans="2:29" s="73" customFormat="1" ht="40.5" customHeight="1" x14ac:dyDescent="0.2">
      <c r="B53" s="511" t="s">
        <v>379</v>
      </c>
      <c r="C53" s="76" t="s">
        <v>37</v>
      </c>
      <c r="D53" s="510" t="s">
        <v>422</v>
      </c>
      <c r="E53" s="21" t="s">
        <v>385</v>
      </c>
      <c r="F53" s="79" t="s">
        <v>45</v>
      </c>
      <c r="G53" s="39">
        <f>M.M.C!J242</f>
        <v>14.9</v>
      </c>
      <c r="H53" s="39">
        <v>38.74</v>
      </c>
      <c r="I53" s="39">
        <f t="shared" si="8"/>
        <v>49.908742000000004</v>
      </c>
      <c r="J53" s="39">
        <f t="shared" si="9"/>
        <v>743.65899999999999</v>
      </c>
      <c r="M53" s="80"/>
      <c r="N53" s="80"/>
      <c r="O53" s="80"/>
    </row>
    <row r="54" spans="2:29" s="73" customFormat="1" ht="36.75" customHeight="1" x14ac:dyDescent="0.2">
      <c r="B54" s="511" t="s">
        <v>384</v>
      </c>
      <c r="C54" s="76" t="s">
        <v>37</v>
      </c>
      <c r="D54" s="510" t="s">
        <v>423</v>
      </c>
      <c r="E54" s="21" t="s">
        <v>385</v>
      </c>
      <c r="F54" s="79" t="s">
        <v>45</v>
      </c>
      <c r="G54" s="39">
        <f>M.M.C!J246</f>
        <v>335.89</v>
      </c>
      <c r="H54" s="39">
        <v>31.09</v>
      </c>
      <c r="I54" s="39">
        <f t="shared" si="8"/>
        <v>40.053246999999999</v>
      </c>
      <c r="J54" s="39">
        <f t="shared" si="9"/>
        <v>13452.394499999999</v>
      </c>
      <c r="M54" s="80"/>
      <c r="N54" s="80"/>
      <c r="O54" s="80"/>
    </row>
    <row r="55" spans="2:29" s="73" customFormat="1" ht="19.5" customHeight="1" x14ac:dyDescent="0.2">
      <c r="B55" s="551">
        <v>72943</v>
      </c>
      <c r="C55" s="76" t="s">
        <v>37</v>
      </c>
      <c r="D55" s="510" t="s">
        <v>424</v>
      </c>
      <c r="E55" s="552" t="s">
        <v>274</v>
      </c>
      <c r="F55" s="79" t="s">
        <v>75</v>
      </c>
      <c r="G55" s="39">
        <f>M.M.C!E249</f>
        <v>1344.39</v>
      </c>
      <c r="H55" s="39">
        <v>1.28</v>
      </c>
      <c r="I55" s="39">
        <f t="shared" si="8"/>
        <v>1.649024</v>
      </c>
      <c r="J55" s="39">
        <f t="shared" si="9"/>
        <v>2218.2435</v>
      </c>
      <c r="K55" s="349"/>
      <c r="M55" s="80">
        <v>1.32</v>
      </c>
      <c r="N55" s="80">
        <v>1.25</v>
      </c>
      <c r="O55" s="80">
        <f>M55*N55</f>
        <v>1.6500000000000001</v>
      </c>
    </row>
    <row r="56" spans="2:29" s="73" customFormat="1" ht="63.75" customHeight="1" x14ac:dyDescent="0.2">
      <c r="B56" s="551">
        <v>93177</v>
      </c>
      <c r="C56" s="76" t="s">
        <v>37</v>
      </c>
      <c r="D56" s="510" t="s">
        <v>425</v>
      </c>
      <c r="E56" s="627" t="s">
        <v>380</v>
      </c>
      <c r="F56" s="551" t="s">
        <v>282</v>
      </c>
      <c r="G56" s="39">
        <f>M.M.C!K254</f>
        <v>6217.8037500000009</v>
      </c>
      <c r="H56" s="39">
        <v>1.51</v>
      </c>
      <c r="I56" s="39">
        <f t="shared" si="8"/>
        <v>1.945333</v>
      </c>
      <c r="J56" s="39">
        <f>ROUND(G56,2)*ROUND(I56,2)</f>
        <v>12124.710000000001</v>
      </c>
      <c r="K56" s="617"/>
      <c r="L56" s="617"/>
      <c r="M56" s="618"/>
      <c r="N56" s="618"/>
      <c r="O56" s="618"/>
      <c r="P56" s="617"/>
      <c r="Q56" s="617"/>
      <c r="R56" s="617"/>
      <c r="S56" s="617"/>
      <c r="T56" s="617"/>
    </row>
    <row r="57" spans="2:29" s="73" customFormat="1" ht="63" customHeight="1" x14ac:dyDescent="0.2">
      <c r="B57" s="79">
        <v>95995</v>
      </c>
      <c r="C57" s="76" t="s">
        <v>37</v>
      </c>
      <c r="D57" s="510" t="s">
        <v>426</v>
      </c>
      <c r="E57" s="350" t="s">
        <v>524</v>
      </c>
      <c r="F57" s="79" t="s">
        <v>83</v>
      </c>
      <c r="G57" s="39">
        <f>M.M.C!H259</f>
        <v>67.219500000000011</v>
      </c>
      <c r="H57" s="39">
        <v>680.78</v>
      </c>
      <c r="I57" s="39">
        <f t="shared" si="8"/>
        <v>877.04887399999996</v>
      </c>
      <c r="J57" s="39">
        <f t="shared" si="9"/>
        <v>58955.300999999999</v>
      </c>
      <c r="M57" s="80">
        <v>1.32</v>
      </c>
      <c r="N57" s="80">
        <v>1.25</v>
      </c>
      <c r="O57" s="80">
        <f>M57*N57</f>
        <v>1.6500000000000001</v>
      </c>
    </row>
    <row r="58" spans="2:29" s="17" customFormat="1" ht="20.25" customHeight="1" x14ac:dyDescent="0.2">
      <c r="B58" s="276"/>
      <c r="C58" s="270"/>
      <c r="D58" s="274"/>
      <c r="E58" s="271" t="s">
        <v>25</v>
      </c>
      <c r="F58" s="230"/>
      <c r="G58" s="266"/>
      <c r="H58" s="266"/>
      <c r="I58" s="266"/>
      <c r="J58" s="521">
        <f>SUM(J45:J57)</f>
        <v>150002.93059999999</v>
      </c>
      <c r="K58" s="314"/>
      <c r="M58" s="18"/>
      <c r="N58" s="16"/>
      <c r="O58" s="16"/>
      <c r="R58" s="74"/>
      <c r="S58" s="72"/>
      <c r="T58" s="72"/>
      <c r="U58" s="225"/>
      <c r="V58" s="80"/>
      <c r="W58" s="80">
        <f>U58*V58</f>
        <v>0</v>
      </c>
      <c r="X58" s="72"/>
      <c r="Y58" s="72"/>
      <c r="Z58" s="211"/>
      <c r="AA58" s="211"/>
      <c r="AB58" s="211"/>
      <c r="AC58" s="211"/>
    </row>
    <row r="59" spans="2:29" s="17" customFormat="1" ht="18.75" customHeight="1" x14ac:dyDescent="0.2">
      <c r="B59" s="522"/>
      <c r="C59" s="523"/>
      <c r="D59" s="524" t="s">
        <v>313</v>
      </c>
      <c r="E59" s="529" t="s">
        <v>285</v>
      </c>
      <c r="F59" s="530"/>
      <c r="G59" s="530"/>
      <c r="H59" s="530"/>
      <c r="I59" s="530"/>
      <c r="J59" s="531"/>
      <c r="K59" s="314"/>
      <c r="M59" s="18"/>
      <c r="N59" s="16"/>
      <c r="O59" s="16"/>
      <c r="R59" s="74"/>
      <c r="S59" s="72"/>
      <c r="T59" s="72"/>
      <c r="U59" s="225"/>
      <c r="V59" s="80"/>
      <c r="W59" s="80"/>
      <c r="X59" s="72"/>
      <c r="Y59" s="72"/>
      <c r="Z59" s="211"/>
      <c r="AA59" s="211"/>
      <c r="AB59" s="211"/>
      <c r="AC59" s="211"/>
    </row>
    <row r="60" spans="2:29" s="17" customFormat="1" ht="30" x14ac:dyDescent="0.25">
      <c r="B60" s="218">
        <v>96620</v>
      </c>
      <c r="C60" s="76" t="s">
        <v>37</v>
      </c>
      <c r="D60" s="510" t="s">
        <v>315</v>
      </c>
      <c r="E60" s="525" t="s">
        <v>286</v>
      </c>
      <c r="F60" s="79" t="s">
        <v>83</v>
      </c>
      <c r="G60" s="39">
        <f>M.M.C!I267</f>
        <v>0.1275</v>
      </c>
      <c r="H60" s="39">
        <v>331.97</v>
      </c>
      <c r="I60" s="39">
        <f t="shared" ref="I60:I65" si="10">H60*1.2883</f>
        <v>427.67695100000003</v>
      </c>
      <c r="J60" s="39">
        <f t="shared" ref="J60:J65" si="11">ROUND(G60,2)*ROUND(I60,2)</f>
        <v>55.598400000000005</v>
      </c>
      <c r="K60" s="314"/>
      <c r="M60" s="18"/>
      <c r="N60" s="16"/>
      <c r="O60" s="16"/>
      <c r="R60" s="74"/>
      <c r="S60" s="72"/>
      <c r="T60" s="72"/>
      <c r="U60" s="225"/>
      <c r="V60" s="80"/>
      <c r="W60" s="80"/>
      <c r="X60" s="72"/>
      <c r="Y60" s="72"/>
      <c r="Z60" s="211"/>
      <c r="AA60" s="211"/>
      <c r="AB60" s="211"/>
      <c r="AC60" s="211"/>
    </row>
    <row r="61" spans="2:29" s="17" customFormat="1" ht="36" customHeight="1" x14ac:dyDescent="0.2">
      <c r="B61" s="218">
        <v>96544</v>
      </c>
      <c r="C61" s="76" t="s">
        <v>37</v>
      </c>
      <c r="D61" s="510" t="s">
        <v>319</v>
      </c>
      <c r="E61" s="526" t="s">
        <v>292</v>
      </c>
      <c r="F61" s="79" t="s">
        <v>103</v>
      </c>
      <c r="G61" s="39">
        <f>M.M.C!H274</f>
        <v>25.8</v>
      </c>
      <c r="H61" s="39">
        <v>9.18</v>
      </c>
      <c r="I61" s="39">
        <f t="shared" si="10"/>
        <v>11.826594</v>
      </c>
      <c r="J61" s="39">
        <f t="shared" si="11"/>
        <v>305.214</v>
      </c>
      <c r="K61" s="314"/>
      <c r="M61" s="18"/>
      <c r="N61" s="16"/>
      <c r="O61" s="16"/>
      <c r="R61" s="74"/>
      <c r="S61" s="72"/>
      <c r="T61" s="72"/>
      <c r="U61" s="225"/>
      <c r="V61" s="80"/>
      <c r="W61" s="80"/>
      <c r="X61" s="72"/>
      <c r="Y61" s="72"/>
      <c r="Z61" s="211"/>
      <c r="AA61" s="211"/>
      <c r="AB61" s="211"/>
      <c r="AC61" s="211"/>
    </row>
    <row r="62" spans="2:29" s="17" customFormat="1" ht="36.75" customHeight="1" x14ac:dyDescent="0.2">
      <c r="B62" s="218">
        <v>92778</v>
      </c>
      <c r="C62" s="76" t="s">
        <v>37</v>
      </c>
      <c r="D62" s="510" t="s">
        <v>320</v>
      </c>
      <c r="E62" s="526" t="s">
        <v>297</v>
      </c>
      <c r="F62" s="79" t="s">
        <v>103</v>
      </c>
      <c r="G62" s="39">
        <f>M.M.C!J279</f>
        <v>64.260000000000005</v>
      </c>
      <c r="H62" s="39">
        <v>6.9</v>
      </c>
      <c r="I62" s="39">
        <f t="shared" si="10"/>
        <v>8.8892699999999998</v>
      </c>
      <c r="J62" s="39">
        <f t="shared" si="11"/>
        <v>571.27140000000009</v>
      </c>
      <c r="K62" s="314"/>
      <c r="M62" s="18"/>
      <c r="N62" s="16"/>
      <c r="O62" s="16"/>
      <c r="R62" s="74"/>
      <c r="S62" s="72"/>
      <c r="T62" s="72"/>
      <c r="U62" s="225"/>
      <c r="V62" s="80"/>
      <c r="W62" s="80"/>
      <c r="X62" s="72"/>
      <c r="Y62" s="72"/>
      <c r="Z62" s="211"/>
      <c r="AA62" s="211"/>
      <c r="AB62" s="211"/>
      <c r="AC62" s="211"/>
    </row>
    <row r="63" spans="2:29" s="17" customFormat="1" ht="36" x14ac:dyDescent="0.2">
      <c r="B63" s="218">
        <v>96536</v>
      </c>
      <c r="C63" s="76" t="s">
        <v>37</v>
      </c>
      <c r="D63" s="510" t="s">
        <v>427</v>
      </c>
      <c r="E63" s="527" t="s">
        <v>301</v>
      </c>
      <c r="F63" s="79" t="s">
        <v>75</v>
      </c>
      <c r="G63" s="39">
        <f>M.M.C!H285</f>
        <v>16.96</v>
      </c>
      <c r="H63" s="39">
        <v>51.4</v>
      </c>
      <c r="I63" s="39">
        <f t="shared" si="10"/>
        <v>66.218620000000001</v>
      </c>
      <c r="J63" s="39">
        <f t="shared" si="11"/>
        <v>1123.0912000000001</v>
      </c>
      <c r="K63" s="314"/>
      <c r="M63" s="18"/>
      <c r="N63" s="16"/>
      <c r="O63" s="16"/>
      <c r="R63" s="74"/>
      <c r="S63" s="72"/>
      <c r="T63" s="72"/>
      <c r="U63" s="225"/>
      <c r="V63" s="80"/>
      <c r="W63" s="80"/>
      <c r="X63" s="72"/>
      <c r="Y63" s="72"/>
      <c r="Z63" s="211"/>
      <c r="AA63" s="211"/>
      <c r="AB63" s="211"/>
      <c r="AC63" s="211"/>
    </row>
    <row r="64" spans="2:29" s="74" customFormat="1" ht="36" x14ac:dyDescent="0.2">
      <c r="B64" s="218">
        <v>94964</v>
      </c>
      <c r="C64" s="76" t="s">
        <v>37</v>
      </c>
      <c r="D64" s="510" t="s">
        <v>428</v>
      </c>
      <c r="E64" s="21" t="s">
        <v>369</v>
      </c>
      <c r="F64" s="79" t="s">
        <v>83</v>
      </c>
      <c r="G64" s="39">
        <f>M.M.C!K290</f>
        <v>1.2749999999999999</v>
      </c>
      <c r="H64" s="39">
        <v>229.85</v>
      </c>
      <c r="I64" s="39">
        <f t="shared" si="10"/>
        <v>296.11575499999998</v>
      </c>
      <c r="J64" s="39">
        <f t="shared" si="11"/>
        <v>379.03360000000004</v>
      </c>
      <c r="K64" s="313"/>
      <c r="M64" s="224"/>
      <c r="N64" s="80"/>
      <c r="O64" s="80"/>
      <c r="S64" s="72"/>
      <c r="T64" s="72"/>
      <c r="U64" s="225"/>
      <c r="V64" s="80"/>
      <c r="W64" s="80"/>
      <c r="X64" s="72"/>
      <c r="Y64" s="72"/>
      <c r="Z64" s="72"/>
      <c r="AA64" s="72"/>
      <c r="AB64" s="72"/>
      <c r="AC64" s="72"/>
    </row>
    <row r="65" spans="2:29" s="17" customFormat="1" ht="39.75" customHeight="1" x14ac:dyDescent="0.2">
      <c r="B65" s="218">
        <v>92873</v>
      </c>
      <c r="C65" s="76" t="s">
        <v>37</v>
      </c>
      <c r="D65" s="510" t="s">
        <v>429</v>
      </c>
      <c r="E65" s="77" t="s">
        <v>312</v>
      </c>
      <c r="F65" s="79" t="s">
        <v>83</v>
      </c>
      <c r="G65" s="39">
        <f>M.M.C!K295</f>
        <v>1.2749999999999999</v>
      </c>
      <c r="H65" s="39">
        <v>144.88999999999999</v>
      </c>
      <c r="I65" s="39">
        <f t="shared" si="10"/>
        <v>186.66178699999998</v>
      </c>
      <c r="J65" s="39">
        <f t="shared" si="11"/>
        <v>238.9248</v>
      </c>
      <c r="K65" s="314"/>
      <c r="M65" s="18"/>
      <c r="N65" s="16"/>
      <c r="O65" s="16"/>
      <c r="R65" s="74"/>
      <c r="S65" s="72"/>
      <c r="T65" s="72"/>
      <c r="U65" s="225"/>
      <c r="V65" s="80"/>
      <c r="W65" s="80"/>
      <c r="X65" s="72"/>
      <c r="Y65" s="72"/>
      <c r="Z65" s="211"/>
      <c r="AA65" s="211"/>
      <c r="AB65" s="211"/>
      <c r="AC65" s="211"/>
    </row>
    <row r="66" spans="2:29" s="17" customFormat="1" ht="16.5" customHeight="1" x14ac:dyDescent="0.2">
      <c r="B66" s="276"/>
      <c r="C66" s="270"/>
      <c r="D66" s="274"/>
      <c r="E66" s="271" t="s">
        <v>519</v>
      </c>
      <c r="F66" s="487"/>
      <c r="G66" s="266"/>
      <c r="H66" s="266"/>
      <c r="I66" s="266"/>
      <c r="J66" s="521">
        <f>SUM(J60:J65)</f>
        <v>2673.1334000000006</v>
      </c>
      <c r="K66" s="314"/>
      <c r="M66" s="18"/>
      <c r="N66" s="16"/>
      <c r="O66" s="16"/>
      <c r="R66" s="74"/>
      <c r="S66" s="72"/>
      <c r="T66" s="72"/>
      <c r="U66" s="225"/>
      <c r="V66" s="80"/>
      <c r="W66" s="80">
        <f>U66*V66</f>
        <v>0</v>
      </c>
      <c r="X66" s="72"/>
      <c r="Y66" s="72"/>
      <c r="Z66" s="211"/>
      <c r="AA66" s="211"/>
      <c r="AB66" s="211"/>
      <c r="AC66" s="211"/>
    </row>
    <row r="67" spans="2:29" s="17" customFormat="1" ht="21" customHeight="1" x14ac:dyDescent="0.2">
      <c r="B67" s="523"/>
      <c r="C67" s="534"/>
      <c r="D67" s="524" t="s">
        <v>321</v>
      </c>
      <c r="E67" s="529" t="s">
        <v>314</v>
      </c>
      <c r="F67" s="530"/>
      <c r="G67" s="530"/>
      <c r="H67" s="530"/>
      <c r="I67" s="530"/>
      <c r="J67" s="531"/>
      <c r="K67" s="314"/>
      <c r="M67" s="18"/>
      <c r="N67" s="16"/>
      <c r="O67" s="16"/>
      <c r="R67" s="74"/>
      <c r="S67" s="72"/>
      <c r="T67" s="72"/>
      <c r="U67" s="225"/>
      <c r="V67" s="80"/>
      <c r="W67" s="80"/>
      <c r="X67" s="72"/>
      <c r="Y67" s="72"/>
      <c r="Z67" s="211"/>
      <c r="AA67" s="211"/>
      <c r="AB67" s="211"/>
      <c r="AC67" s="211"/>
    </row>
    <row r="68" spans="2:29" s="17" customFormat="1" ht="24" x14ac:dyDescent="0.2">
      <c r="B68" s="79">
        <v>40721</v>
      </c>
      <c r="C68" s="506" t="s">
        <v>499</v>
      </c>
      <c r="D68" s="510" t="s">
        <v>323</v>
      </c>
      <c r="E68" s="21" t="s">
        <v>316</v>
      </c>
      <c r="F68" s="79" t="s">
        <v>83</v>
      </c>
      <c r="G68" s="39">
        <f>M.M.C!J301</f>
        <v>34.319400000000002</v>
      </c>
      <c r="H68" s="39">
        <v>80.37</v>
      </c>
      <c r="I68" s="39">
        <f>H68*1.2883</f>
        <v>103.540671</v>
      </c>
      <c r="J68" s="39">
        <f>ROUND(G68,2)*ROUND(I68,2)</f>
        <v>3553.4928000000004</v>
      </c>
      <c r="K68" s="314"/>
      <c r="M68" s="18"/>
      <c r="N68" s="16"/>
      <c r="O68" s="16"/>
      <c r="R68" s="74"/>
      <c r="S68" s="72"/>
      <c r="T68" s="72"/>
      <c r="U68" s="225"/>
      <c r="V68" s="80"/>
      <c r="W68" s="80"/>
      <c r="X68" s="72"/>
      <c r="Y68" s="72"/>
      <c r="Z68" s="211"/>
      <c r="AA68" s="211"/>
      <c r="AB68" s="211"/>
      <c r="AC68" s="211"/>
    </row>
    <row r="69" spans="2:29" s="17" customFormat="1" ht="48.75" customHeight="1" x14ac:dyDescent="0.2">
      <c r="B69" s="533" t="s">
        <v>199</v>
      </c>
      <c r="C69" s="19" t="s">
        <v>37</v>
      </c>
      <c r="D69" s="510" t="s">
        <v>324</v>
      </c>
      <c r="E69" s="532" t="s">
        <v>197</v>
      </c>
      <c r="F69" s="79" t="s">
        <v>83</v>
      </c>
      <c r="G69" s="39">
        <f>M.M.C!H306</f>
        <v>28.599500000000003</v>
      </c>
      <c r="H69" s="39">
        <v>392.04</v>
      </c>
      <c r="I69" s="39">
        <f>H69*1.2883</f>
        <v>505.06513200000001</v>
      </c>
      <c r="J69" s="39">
        <f>ROUND(G69,2)*ROUND(I69,2)</f>
        <v>14445.002</v>
      </c>
      <c r="K69" s="314"/>
      <c r="M69" s="18"/>
      <c r="N69" s="16"/>
      <c r="O69" s="16"/>
      <c r="R69" s="74"/>
      <c r="S69" s="72"/>
      <c r="T69" s="72"/>
      <c r="U69" s="225"/>
      <c r="V69" s="80"/>
      <c r="W69" s="80"/>
      <c r="X69" s="72"/>
      <c r="Y69" s="72"/>
      <c r="Z69" s="211"/>
      <c r="AA69" s="211"/>
      <c r="AB69" s="211"/>
      <c r="AC69" s="211"/>
    </row>
    <row r="70" spans="2:29" s="17" customFormat="1" ht="47.25" customHeight="1" x14ac:dyDescent="0.2">
      <c r="B70" s="511" t="s">
        <v>371</v>
      </c>
      <c r="C70" s="506" t="s">
        <v>500</v>
      </c>
      <c r="D70" s="510" t="s">
        <v>325</v>
      </c>
      <c r="E70" s="21" t="s">
        <v>370</v>
      </c>
      <c r="F70" s="79" t="s">
        <v>75</v>
      </c>
      <c r="G70" s="39">
        <f>M.M.C!F310</f>
        <v>70.03</v>
      </c>
      <c r="H70" s="39">
        <v>49.68</v>
      </c>
      <c r="I70" s="39">
        <f>H70*1.2883</f>
        <v>64.002743999999993</v>
      </c>
      <c r="J70" s="39">
        <f>ROUND(G70,2)*ROUND(I70,2)</f>
        <v>4481.92</v>
      </c>
      <c r="K70" s="314"/>
      <c r="M70" s="18"/>
      <c r="N70" s="16"/>
      <c r="O70" s="16"/>
      <c r="R70" s="74"/>
      <c r="S70" s="72"/>
      <c r="T70" s="72"/>
      <c r="U70" s="225"/>
      <c r="V70" s="80"/>
      <c r="W70" s="80"/>
      <c r="X70" s="72"/>
      <c r="Y70" s="72"/>
      <c r="Z70" s="211"/>
      <c r="AA70" s="211"/>
      <c r="AB70" s="211"/>
      <c r="AC70" s="211"/>
    </row>
    <row r="71" spans="2:29" s="17" customFormat="1" ht="15.75" customHeight="1" x14ac:dyDescent="0.2">
      <c r="B71" s="276"/>
      <c r="C71" s="270"/>
      <c r="D71" s="274"/>
      <c r="E71" s="271" t="s">
        <v>373</v>
      </c>
      <c r="F71" s="487"/>
      <c r="G71" s="266"/>
      <c r="H71" s="266"/>
      <c r="I71" s="266"/>
      <c r="J71" s="521">
        <f>SUM(J68:J70)</f>
        <v>22480.414799999999</v>
      </c>
      <c r="K71" s="314"/>
      <c r="M71" s="18"/>
      <c r="N71" s="16"/>
      <c r="O71" s="16"/>
      <c r="R71" s="74"/>
      <c r="S71" s="72"/>
      <c r="T71" s="72"/>
      <c r="U71" s="225"/>
      <c r="V71" s="80"/>
      <c r="W71" s="80">
        <f>U71*V71</f>
        <v>0</v>
      </c>
      <c r="X71" s="72"/>
      <c r="Y71" s="72"/>
      <c r="Z71" s="211"/>
      <c r="AA71" s="211"/>
      <c r="AB71" s="211"/>
      <c r="AC71" s="211"/>
    </row>
    <row r="72" spans="2:29" s="17" customFormat="1" ht="21" customHeight="1" x14ac:dyDescent="0.2">
      <c r="B72" s="535"/>
      <c r="C72" s="536"/>
      <c r="D72" s="524" t="s">
        <v>430</v>
      </c>
      <c r="E72" s="529" t="s">
        <v>322</v>
      </c>
      <c r="F72" s="537"/>
      <c r="G72" s="537"/>
      <c r="H72" s="537"/>
      <c r="I72" s="537"/>
      <c r="J72" s="538"/>
      <c r="K72" s="314"/>
      <c r="M72" s="18"/>
      <c r="N72" s="16"/>
      <c r="O72" s="16"/>
      <c r="R72" s="74"/>
      <c r="S72" s="72"/>
      <c r="T72" s="72"/>
      <c r="U72" s="225"/>
      <c r="V72" s="80"/>
      <c r="W72" s="80"/>
      <c r="X72" s="72"/>
      <c r="Y72" s="72"/>
      <c r="Z72" s="211"/>
      <c r="AA72" s="211"/>
      <c r="AB72" s="211"/>
      <c r="AC72" s="211"/>
    </row>
    <row r="73" spans="2:29" s="17" customFormat="1" ht="36" x14ac:dyDescent="0.2">
      <c r="B73" s="506">
        <v>72947</v>
      </c>
      <c r="C73" s="19" t="s">
        <v>37</v>
      </c>
      <c r="D73" s="510" t="s">
        <v>374</v>
      </c>
      <c r="E73" s="21" t="s">
        <v>144</v>
      </c>
      <c r="F73" s="79" t="s">
        <v>75</v>
      </c>
      <c r="G73" s="39">
        <f>M.M.C!K316</f>
        <v>48</v>
      </c>
      <c r="H73" s="39">
        <v>30.19</v>
      </c>
      <c r="I73" s="39">
        <f>H73*1.2883</f>
        <v>38.893777</v>
      </c>
      <c r="J73" s="39">
        <f>ROUND(G73,2)*ROUND(I73,2)</f>
        <v>1866.72</v>
      </c>
      <c r="K73" s="314"/>
      <c r="M73" s="18"/>
      <c r="N73" s="16"/>
      <c r="O73" s="16"/>
      <c r="R73" s="74"/>
      <c r="S73" s="72"/>
      <c r="T73" s="72"/>
      <c r="U73" s="225"/>
      <c r="V73" s="80"/>
      <c r="W73" s="80"/>
      <c r="X73" s="72"/>
      <c r="Y73" s="72"/>
      <c r="Z73" s="211"/>
      <c r="AA73" s="211"/>
      <c r="AB73" s="211"/>
      <c r="AC73" s="211"/>
    </row>
    <row r="74" spans="2:29" s="17" customFormat="1" ht="24" x14ac:dyDescent="0.2">
      <c r="B74" s="506" t="s">
        <v>147</v>
      </c>
      <c r="C74" s="506" t="s">
        <v>372</v>
      </c>
      <c r="D74" s="510" t="s">
        <v>431</v>
      </c>
      <c r="E74" s="21" t="s">
        <v>148</v>
      </c>
      <c r="F74" s="22" t="s">
        <v>128</v>
      </c>
      <c r="G74" s="39">
        <f>M.M.C!H325</f>
        <v>14</v>
      </c>
      <c r="H74" s="39">
        <v>49.22</v>
      </c>
      <c r="I74" s="39">
        <f>H74*1.2883</f>
        <v>63.410125999999998</v>
      </c>
      <c r="J74" s="39">
        <f>ROUND(G74,2)*ROUND(I74,2)</f>
        <v>887.74</v>
      </c>
      <c r="K74" s="314"/>
      <c r="M74" s="18"/>
      <c r="N74" s="16"/>
      <c r="O74" s="16"/>
      <c r="R74" s="74"/>
      <c r="S74" s="72"/>
      <c r="T74" s="72"/>
      <c r="U74" s="225"/>
      <c r="V74" s="80"/>
      <c r="W74" s="80"/>
      <c r="X74" s="72"/>
      <c r="Y74" s="72"/>
      <c r="Z74" s="211"/>
      <c r="AA74" s="211"/>
      <c r="AB74" s="211"/>
      <c r="AC74" s="211"/>
    </row>
    <row r="75" spans="2:29" s="17" customFormat="1" ht="24" customHeight="1" x14ac:dyDescent="0.2">
      <c r="B75" s="506" t="s">
        <v>145</v>
      </c>
      <c r="C75" s="506" t="s">
        <v>501</v>
      </c>
      <c r="D75" s="510" t="s">
        <v>432</v>
      </c>
      <c r="E75" s="21" t="s">
        <v>146</v>
      </c>
      <c r="F75" s="79" t="s">
        <v>75</v>
      </c>
      <c r="G75" s="39">
        <f>M.M.C!I336</f>
        <v>4.3</v>
      </c>
      <c r="H75" s="39">
        <v>316.14999999999998</v>
      </c>
      <c r="I75" s="39">
        <f>H75*1.2883</f>
        <v>407.29604499999999</v>
      </c>
      <c r="J75" s="39">
        <f>ROUND(G75,2)*ROUND(I75,2)</f>
        <v>1751.3899999999999</v>
      </c>
      <c r="K75" s="314"/>
      <c r="M75" s="18"/>
      <c r="N75" s="16"/>
      <c r="O75" s="16"/>
      <c r="R75" s="74"/>
      <c r="S75" s="72"/>
      <c r="T75" s="72"/>
      <c r="U75" s="225"/>
      <c r="V75" s="80"/>
      <c r="W75" s="80"/>
      <c r="X75" s="72"/>
      <c r="Y75" s="72"/>
      <c r="Z75" s="211"/>
      <c r="AA75" s="211"/>
      <c r="AB75" s="211"/>
      <c r="AC75" s="211"/>
    </row>
    <row r="76" spans="2:29" s="73" customFormat="1" ht="36.75" customHeight="1" x14ac:dyDescent="0.2">
      <c r="B76" s="506" t="s">
        <v>142</v>
      </c>
      <c r="C76" s="544" t="s">
        <v>37</v>
      </c>
      <c r="D76" s="510" t="s">
        <v>433</v>
      </c>
      <c r="E76" s="21" t="s">
        <v>143</v>
      </c>
      <c r="F76" s="22" t="s">
        <v>128</v>
      </c>
      <c r="G76" s="22">
        <f>M.M.C!E339</f>
        <v>3</v>
      </c>
      <c r="H76" s="22">
        <v>88.43</v>
      </c>
      <c r="I76" s="39">
        <f>H76*1.2883</f>
        <v>113.92436900000001</v>
      </c>
      <c r="J76" s="39">
        <f>ROUND(G76,2)*ROUND(I76,2)</f>
        <v>341.76</v>
      </c>
      <c r="M76" s="80"/>
      <c r="N76" s="80"/>
      <c r="O76" s="80"/>
    </row>
    <row r="77" spans="2:29" s="17" customFormat="1" ht="14.25" customHeight="1" x14ac:dyDescent="0.2">
      <c r="B77" s="276"/>
      <c r="C77" s="270"/>
      <c r="D77" s="274"/>
      <c r="E77" s="271" t="s">
        <v>520</v>
      </c>
      <c r="F77" s="487"/>
      <c r="G77" s="266"/>
      <c r="H77" s="266"/>
      <c r="I77" s="266"/>
      <c r="J77" s="521">
        <f>SUM(J73:J76)</f>
        <v>4847.6100000000006</v>
      </c>
      <c r="K77" s="314"/>
      <c r="M77" s="18"/>
      <c r="N77" s="16"/>
      <c r="O77" s="16"/>
      <c r="R77" s="74"/>
      <c r="S77" s="72"/>
      <c r="T77" s="72"/>
      <c r="U77" s="225"/>
      <c r="V77" s="80"/>
      <c r="W77" s="80">
        <f>U77*V77</f>
        <v>0</v>
      </c>
      <c r="X77" s="72"/>
      <c r="Y77" s="72"/>
      <c r="Z77" s="211"/>
      <c r="AA77" s="211"/>
      <c r="AB77" s="211"/>
      <c r="AC77" s="211"/>
    </row>
    <row r="78" spans="2:29" s="72" customFormat="1" ht="18" customHeight="1" x14ac:dyDescent="0.2">
      <c r="B78" s="8"/>
      <c r="C78" s="9"/>
      <c r="D78" s="542" t="s">
        <v>434</v>
      </c>
      <c r="E78" s="10" t="s">
        <v>26</v>
      </c>
      <c r="F78" s="11"/>
      <c r="G78" s="12"/>
      <c r="H78" s="12"/>
      <c r="I78" s="12"/>
      <c r="J78" s="12"/>
    </row>
    <row r="79" spans="2:29" s="15" customFormat="1" ht="24" x14ac:dyDescent="0.2">
      <c r="B79" s="347" t="s">
        <v>505</v>
      </c>
      <c r="C79" s="19" t="s">
        <v>37</v>
      </c>
      <c r="D79" s="543" t="s">
        <v>435</v>
      </c>
      <c r="E79" s="21" t="s">
        <v>386</v>
      </c>
      <c r="F79" s="22" t="s">
        <v>128</v>
      </c>
      <c r="G79" s="22">
        <v>1</v>
      </c>
      <c r="H79" s="40">
        <f>'ADM. LOCAL'!E17</f>
        <v>8684.7999999999993</v>
      </c>
      <c r="I79" s="40">
        <f>H79*1.2883</f>
        <v>11188.627839999999</v>
      </c>
      <c r="J79" s="23">
        <f>ROUND(G79,2)*ROUND(I79,2)</f>
        <v>11188.63</v>
      </c>
      <c r="K79" s="315"/>
      <c r="M79" s="16"/>
      <c r="N79" s="16">
        <v>1.25</v>
      </c>
      <c r="O79" s="16">
        <f>M79*N79</f>
        <v>0</v>
      </c>
      <c r="Q79" s="319"/>
    </row>
    <row r="80" spans="2:29" s="3" customFormat="1" ht="12.75" thickBot="1" x14ac:dyDescent="0.25">
      <c r="B80" s="272"/>
      <c r="C80" s="277"/>
      <c r="D80" s="278"/>
      <c r="E80" s="279" t="s">
        <v>25</v>
      </c>
      <c r="F80" s="280"/>
      <c r="G80" s="281"/>
      <c r="H80" s="281"/>
      <c r="I80" s="281"/>
      <c r="J80" s="12">
        <f>J79</f>
        <v>11188.63</v>
      </c>
      <c r="M80" s="4"/>
      <c r="N80" s="16">
        <v>1.25</v>
      </c>
      <c r="O80" s="16">
        <f>M80*N80</f>
        <v>0</v>
      </c>
    </row>
    <row r="81" spans="2:15" s="13" customFormat="1" ht="15.75" customHeight="1" thickBot="1" x14ac:dyDescent="0.25">
      <c r="B81" s="648" t="s">
        <v>200</v>
      </c>
      <c r="C81" s="649"/>
      <c r="D81" s="649"/>
      <c r="E81" s="649"/>
      <c r="F81" s="649"/>
      <c r="G81" s="649"/>
      <c r="H81" s="650"/>
      <c r="I81" s="486"/>
      <c r="J81" s="153">
        <f>J13+J19+J24+J43+J58+J66+J71+J77+J80</f>
        <v>251179.92879999999</v>
      </c>
      <c r="K81" s="204"/>
      <c r="M81" s="14"/>
      <c r="N81" s="16">
        <v>1.25</v>
      </c>
      <c r="O81" s="14"/>
    </row>
    <row r="82" spans="2:15" s="72" customFormat="1" ht="15.75" customHeight="1" x14ac:dyDescent="0.2">
      <c r="B82" s="571"/>
      <c r="C82" s="571"/>
      <c r="D82" s="571"/>
      <c r="E82" s="571"/>
      <c r="F82" s="571"/>
      <c r="G82" s="571"/>
      <c r="H82" s="571"/>
      <c r="I82" s="571"/>
      <c r="J82" s="212"/>
      <c r="K82" s="329"/>
      <c r="M82" s="225"/>
      <c r="N82" s="80"/>
      <c r="O82" s="225"/>
    </row>
    <row r="83" spans="2:15" s="13" customFormat="1" ht="23.25" customHeight="1" x14ac:dyDescent="0.2">
      <c r="B83" s="25"/>
      <c r="C83" s="646"/>
      <c r="D83" s="646"/>
      <c r="E83" s="26"/>
      <c r="F83" s="27"/>
      <c r="G83" s="28"/>
      <c r="H83" s="29"/>
      <c r="I83" s="29"/>
      <c r="J83" s="28"/>
      <c r="M83" s="14"/>
      <c r="N83" s="16">
        <v>1.25</v>
      </c>
      <c r="O83" s="14"/>
    </row>
    <row r="84" spans="2:15" s="13" customFormat="1" x14ac:dyDescent="0.2">
      <c r="B84" s="25"/>
      <c r="C84" s="30"/>
      <c r="D84" s="31"/>
      <c r="E84" s="41"/>
      <c r="F84" s="27"/>
      <c r="G84" s="641" t="s">
        <v>515</v>
      </c>
      <c r="H84" s="641"/>
      <c r="I84" s="641"/>
      <c r="J84" s="641"/>
      <c r="M84" s="14"/>
      <c r="N84" s="14"/>
      <c r="O84" s="14"/>
    </row>
    <row r="85" spans="2:15" s="13" customFormat="1" x14ac:dyDescent="0.2">
      <c r="B85" s="25"/>
      <c r="C85" s="30"/>
      <c r="D85" s="31"/>
      <c r="E85" s="589" t="s">
        <v>509</v>
      </c>
      <c r="F85" s="27"/>
      <c r="G85" s="28"/>
      <c r="H85" s="29"/>
      <c r="I85" s="29"/>
      <c r="J85" s="28"/>
      <c r="M85" s="14"/>
      <c r="N85" s="14"/>
      <c r="O85" s="14"/>
    </row>
    <row r="86" spans="2:15" s="13" customFormat="1" x14ac:dyDescent="0.2">
      <c r="B86" s="25"/>
      <c r="C86" s="30"/>
      <c r="D86" s="31"/>
      <c r="E86" s="589" t="s">
        <v>512</v>
      </c>
      <c r="F86" s="588"/>
      <c r="G86" s="28"/>
      <c r="H86" s="29"/>
      <c r="I86" s="29"/>
      <c r="J86" s="28"/>
      <c r="M86" s="14"/>
      <c r="N86" s="14"/>
      <c r="O86" s="14"/>
    </row>
    <row r="87" spans="2:15" s="13" customFormat="1" ht="13.5" customHeight="1" x14ac:dyDescent="0.2">
      <c r="B87" s="25"/>
      <c r="C87" s="30"/>
      <c r="D87" s="31"/>
      <c r="E87" s="589" t="s">
        <v>510</v>
      </c>
      <c r="F87" s="27"/>
      <c r="G87" s="28"/>
      <c r="H87" s="29"/>
      <c r="I87" s="29"/>
      <c r="J87" s="28"/>
      <c r="M87" s="14"/>
      <c r="N87" s="14"/>
      <c r="O87" s="14"/>
    </row>
    <row r="88" spans="2:15" s="13" customFormat="1" ht="12" x14ac:dyDescent="0.2">
      <c r="B88" s="25"/>
      <c r="C88" s="30"/>
      <c r="D88" s="31"/>
      <c r="E88" s="26"/>
      <c r="F88" s="27"/>
      <c r="G88" s="28"/>
      <c r="H88" s="29"/>
      <c r="I88" s="29"/>
      <c r="J88" s="28"/>
      <c r="M88" s="14"/>
      <c r="N88" s="14"/>
      <c r="O88" s="14"/>
    </row>
    <row r="89" spans="2:15" s="13" customFormat="1" ht="12" x14ac:dyDescent="0.2">
      <c r="B89" s="25"/>
      <c r="C89" s="30"/>
      <c r="D89" s="31"/>
      <c r="E89" s="26"/>
      <c r="F89" s="27"/>
      <c r="G89" s="28"/>
      <c r="H89" s="29"/>
      <c r="I89" s="29"/>
      <c r="J89" s="28"/>
      <c r="M89" s="14"/>
      <c r="N89" s="14"/>
      <c r="O89" s="14"/>
    </row>
    <row r="90" spans="2:15" s="13" customFormat="1" ht="12" x14ac:dyDescent="0.2">
      <c r="B90" s="25"/>
      <c r="C90" s="30"/>
      <c r="D90" s="31"/>
      <c r="E90" s="26"/>
      <c r="F90" s="27"/>
      <c r="G90" s="28"/>
      <c r="H90" s="29"/>
      <c r="I90" s="29"/>
      <c r="J90" s="28"/>
      <c r="M90" s="14"/>
      <c r="N90" s="14"/>
      <c r="O90" s="14"/>
    </row>
    <row r="91" spans="2:15" s="13" customFormat="1" ht="12" x14ac:dyDescent="0.2">
      <c r="B91" s="25"/>
      <c r="C91" s="30"/>
      <c r="D91" s="31"/>
      <c r="E91" s="26"/>
      <c r="F91" s="27"/>
      <c r="G91" s="28"/>
      <c r="H91" s="29"/>
      <c r="I91" s="29"/>
      <c r="J91" s="28"/>
      <c r="M91" s="14"/>
      <c r="N91" s="14"/>
      <c r="O91" s="14"/>
    </row>
    <row r="92" spans="2:15" s="13" customFormat="1" ht="12" x14ac:dyDescent="0.2">
      <c r="B92" s="25"/>
      <c r="C92" s="30"/>
      <c r="D92" s="31"/>
      <c r="E92" s="26"/>
      <c r="F92" s="27"/>
      <c r="G92" s="28"/>
      <c r="H92" s="29"/>
      <c r="I92" s="29"/>
      <c r="J92" s="28"/>
      <c r="M92" s="14"/>
      <c r="N92" s="14"/>
      <c r="O92" s="14"/>
    </row>
    <row r="93" spans="2:15" s="13" customFormat="1" ht="12" x14ac:dyDescent="0.2">
      <c r="B93" s="25"/>
      <c r="C93" s="30"/>
      <c r="D93" s="31"/>
      <c r="E93" s="26"/>
      <c r="F93" s="27"/>
      <c r="G93" s="28"/>
      <c r="H93" s="29"/>
      <c r="I93" s="29"/>
      <c r="J93" s="28"/>
      <c r="M93" s="14"/>
      <c r="N93" s="14"/>
      <c r="O93" s="14"/>
    </row>
    <row r="94" spans="2:15" s="13" customFormat="1" ht="12" x14ac:dyDescent="0.2">
      <c r="B94" s="25"/>
      <c r="C94" s="30"/>
      <c r="D94" s="31"/>
      <c r="E94" s="26"/>
      <c r="F94" s="27"/>
      <c r="G94" s="28"/>
      <c r="H94" s="29"/>
      <c r="I94" s="29"/>
      <c r="J94" s="28"/>
      <c r="M94" s="14"/>
      <c r="N94" s="14"/>
      <c r="O94" s="14"/>
    </row>
    <row r="95" spans="2:15" s="13" customFormat="1" ht="12" x14ac:dyDescent="0.2">
      <c r="B95" s="25"/>
      <c r="C95" s="30"/>
      <c r="D95" s="31"/>
      <c r="E95" s="26"/>
      <c r="F95" s="27"/>
      <c r="G95" s="28"/>
      <c r="H95" s="29"/>
      <c r="I95" s="29"/>
      <c r="J95" s="28"/>
      <c r="M95" s="14"/>
      <c r="N95" s="14"/>
      <c r="O95" s="14"/>
    </row>
    <row r="96" spans="2:15" s="13" customFormat="1" ht="12" x14ac:dyDescent="0.2">
      <c r="B96" s="25"/>
      <c r="C96" s="30"/>
      <c r="D96" s="31"/>
      <c r="E96" s="26"/>
      <c r="F96" s="27"/>
      <c r="G96" s="28"/>
      <c r="H96" s="29"/>
      <c r="I96" s="29"/>
      <c r="J96" s="28"/>
      <c r="M96" s="14"/>
      <c r="N96" s="14"/>
      <c r="O96" s="14"/>
    </row>
    <row r="97" spans="2:15" s="13" customFormat="1" ht="12" x14ac:dyDescent="0.2">
      <c r="B97" s="25"/>
      <c r="C97" s="30"/>
      <c r="D97" s="31"/>
      <c r="E97" s="26"/>
      <c r="F97" s="27"/>
      <c r="G97" s="28"/>
      <c r="H97" s="29"/>
      <c r="I97" s="29"/>
      <c r="J97" s="28"/>
      <c r="M97" s="14"/>
      <c r="N97" s="14"/>
      <c r="O97" s="14"/>
    </row>
    <row r="98" spans="2:15" s="13" customFormat="1" ht="12" x14ac:dyDescent="0.2">
      <c r="B98" s="25"/>
      <c r="C98" s="30"/>
      <c r="D98" s="31"/>
      <c r="E98" s="26"/>
      <c r="F98" s="27"/>
      <c r="G98" s="28"/>
      <c r="H98" s="29"/>
      <c r="I98" s="29"/>
      <c r="J98" s="28"/>
      <c r="M98" s="14"/>
      <c r="N98" s="14"/>
      <c r="O98" s="14"/>
    </row>
    <row r="99" spans="2:15" s="13" customFormat="1" ht="12" x14ac:dyDescent="0.2">
      <c r="B99" s="25"/>
      <c r="C99" s="30"/>
      <c r="D99" s="31"/>
      <c r="E99" s="26"/>
      <c r="F99" s="27"/>
      <c r="G99" s="28"/>
      <c r="H99" s="29"/>
      <c r="I99" s="29"/>
      <c r="J99" s="28"/>
      <c r="M99" s="14"/>
      <c r="N99" s="14"/>
      <c r="O99" s="14"/>
    </row>
    <row r="100" spans="2:15" s="13" customFormat="1" ht="12" x14ac:dyDescent="0.2">
      <c r="B100" s="25"/>
      <c r="C100" s="30"/>
      <c r="D100" s="31"/>
      <c r="E100" s="26"/>
      <c r="F100" s="27"/>
      <c r="G100" s="28"/>
      <c r="H100" s="29"/>
      <c r="I100" s="29"/>
      <c r="J100" s="28"/>
      <c r="M100" s="14"/>
      <c r="N100" s="14"/>
      <c r="O100" s="14"/>
    </row>
    <row r="101" spans="2:15" s="13" customFormat="1" ht="12" x14ac:dyDescent="0.2">
      <c r="B101" s="25"/>
      <c r="C101" s="30"/>
      <c r="D101" s="31"/>
      <c r="E101" s="26"/>
      <c r="F101" s="27"/>
      <c r="G101" s="28"/>
      <c r="H101" s="29"/>
      <c r="I101" s="29"/>
      <c r="J101" s="28"/>
      <c r="M101" s="14"/>
      <c r="N101" s="14"/>
      <c r="O101" s="14"/>
    </row>
    <row r="102" spans="2:15" s="13" customFormat="1" ht="12" x14ac:dyDescent="0.2">
      <c r="B102" s="25"/>
      <c r="C102" s="30"/>
      <c r="D102" s="31"/>
      <c r="E102" s="26"/>
      <c r="F102" s="27"/>
      <c r="G102" s="28"/>
      <c r="H102" s="29"/>
      <c r="I102" s="29"/>
      <c r="J102" s="28"/>
      <c r="M102" s="14"/>
      <c r="N102" s="14"/>
      <c r="O102" s="14"/>
    </row>
    <row r="103" spans="2:15" s="13" customFormat="1" ht="12" x14ac:dyDescent="0.2">
      <c r="B103" s="25"/>
      <c r="C103" s="30"/>
      <c r="D103" s="31"/>
      <c r="E103" s="26"/>
      <c r="F103" s="27"/>
      <c r="G103" s="28"/>
      <c r="H103" s="29"/>
      <c r="I103" s="29"/>
      <c r="J103" s="28"/>
      <c r="M103" s="14"/>
      <c r="N103" s="14"/>
      <c r="O103" s="14"/>
    </row>
    <row r="104" spans="2:15" s="13" customFormat="1" ht="12" x14ac:dyDescent="0.2">
      <c r="B104" s="25"/>
      <c r="C104" s="30"/>
      <c r="D104" s="31"/>
      <c r="E104" s="26"/>
      <c r="F104" s="27"/>
      <c r="G104" s="28"/>
      <c r="H104" s="29"/>
      <c r="I104" s="29"/>
      <c r="J104" s="28"/>
      <c r="M104" s="14"/>
      <c r="N104" s="14"/>
      <c r="O104" s="14"/>
    </row>
    <row r="105" spans="2:15" s="13" customFormat="1" ht="12" x14ac:dyDescent="0.2">
      <c r="B105" s="25"/>
      <c r="C105" s="30"/>
      <c r="D105" s="31"/>
      <c r="E105" s="26"/>
      <c r="F105" s="27"/>
      <c r="G105" s="28"/>
      <c r="H105" s="29"/>
      <c r="I105" s="29"/>
      <c r="J105" s="28"/>
      <c r="M105" s="14"/>
      <c r="N105" s="14"/>
      <c r="O105" s="14"/>
    </row>
    <row r="106" spans="2:15" s="13" customFormat="1" ht="12" x14ac:dyDescent="0.2">
      <c r="B106" s="25"/>
      <c r="C106" s="30"/>
      <c r="D106" s="31"/>
      <c r="E106" s="26"/>
      <c r="F106" s="27"/>
      <c r="G106" s="28"/>
      <c r="H106" s="29"/>
      <c r="I106" s="29"/>
      <c r="J106" s="28"/>
      <c r="M106" s="14"/>
      <c r="N106" s="14"/>
      <c r="O106" s="14"/>
    </row>
    <row r="107" spans="2:15" s="13" customFormat="1" ht="12" x14ac:dyDescent="0.2">
      <c r="B107" s="25"/>
      <c r="C107" s="30"/>
      <c r="D107" s="31"/>
      <c r="E107" s="26"/>
      <c r="F107" s="27"/>
      <c r="G107" s="28"/>
      <c r="H107" s="29"/>
      <c r="I107" s="29"/>
      <c r="J107" s="28"/>
      <c r="M107" s="14"/>
      <c r="N107" s="14"/>
      <c r="O107" s="14"/>
    </row>
    <row r="108" spans="2:15" s="13" customFormat="1" ht="12" x14ac:dyDescent="0.2">
      <c r="B108" s="25"/>
      <c r="C108" s="30"/>
      <c r="D108" s="31"/>
      <c r="E108" s="26"/>
      <c r="F108" s="27"/>
      <c r="G108" s="28"/>
      <c r="H108" s="29"/>
      <c r="I108" s="29"/>
      <c r="J108" s="28"/>
      <c r="M108" s="14"/>
      <c r="N108" s="14"/>
      <c r="O108" s="14"/>
    </row>
    <row r="109" spans="2:15" s="13" customFormat="1" ht="12" x14ac:dyDescent="0.2">
      <c r="B109" s="25"/>
      <c r="C109" s="30"/>
      <c r="D109" s="31"/>
      <c r="E109" s="26"/>
      <c r="F109" s="27"/>
      <c r="G109" s="28"/>
      <c r="H109" s="29"/>
      <c r="I109" s="29"/>
      <c r="J109" s="28"/>
      <c r="M109" s="14"/>
      <c r="N109" s="14"/>
      <c r="O109" s="14"/>
    </row>
    <row r="110" spans="2:15" s="13" customFormat="1" ht="12" x14ac:dyDescent="0.2">
      <c r="B110" s="25"/>
      <c r="C110" s="30"/>
      <c r="D110" s="31"/>
      <c r="E110" s="26"/>
      <c r="F110" s="27"/>
      <c r="G110" s="28"/>
      <c r="H110" s="29"/>
      <c r="I110" s="29"/>
      <c r="J110" s="28"/>
      <c r="M110" s="14"/>
      <c r="N110" s="14"/>
      <c r="O110" s="14"/>
    </row>
    <row r="111" spans="2:15" s="13" customFormat="1" ht="12" x14ac:dyDescent="0.2">
      <c r="B111" s="25"/>
      <c r="C111" s="30"/>
      <c r="D111" s="31"/>
      <c r="E111" s="26"/>
      <c r="F111" s="27"/>
      <c r="G111" s="28"/>
      <c r="H111" s="29"/>
      <c r="I111" s="29"/>
      <c r="J111" s="28"/>
      <c r="M111" s="14"/>
      <c r="N111" s="14"/>
      <c r="O111" s="14"/>
    </row>
    <row r="112" spans="2:15" s="13" customFormat="1" ht="12" x14ac:dyDescent="0.2">
      <c r="B112" s="25"/>
      <c r="C112" s="30"/>
      <c r="D112" s="31"/>
      <c r="E112" s="26"/>
      <c r="F112" s="27"/>
      <c r="G112" s="28"/>
      <c r="H112" s="29"/>
      <c r="I112" s="29"/>
      <c r="J112" s="28"/>
      <c r="M112" s="14"/>
      <c r="N112" s="14"/>
      <c r="O112" s="14"/>
    </row>
    <row r="113" spans="2:15" s="13" customFormat="1" ht="12" x14ac:dyDescent="0.2">
      <c r="B113" s="25"/>
      <c r="C113" s="30"/>
      <c r="D113" s="31"/>
      <c r="E113" s="26"/>
      <c r="F113" s="27"/>
      <c r="G113" s="28"/>
      <c r="H113" s="29"/>
      <c r="I113" s="29"/>
      <c r="J113" s="28"/>
      <c r="M113" s="14"/>
      <c r="N113" s="14"/>
      <c r="O113" s="14"/>
    </row>
    <row r="114" spans="2:15" s="13" customFormat="1" ht="12" x14ac:dyDescent="0.2">
      <c r="B114" s="25"/>
      <c r="C114" s="30"/>
      <c r="D114" s="31"/>
      <c r="E114" s="26"/>
      <c r="F114" s="27"/>
      <c r="G114" s="28"/>
      <c r="H114" s="29"/>
      <c r="I114" s="29"/>
      <c r="J114" s="28"/>
      <c r="M114" s="14"/>
      <c r="N114" s="14"/>
      <c r="O114" s="14"/>
    </row>
    <row r="115" spans="2:15" s="13" customFormat="1" ht="12" x14ac:dyDescent="0.2">
      <c r="B115" s="25"/>
      <c r="C115" s="30"/>
      <c r="D115" s="31"/>
      <c r="E115" s="26"/>
      <c r="F115" s="27"/>
      <c r="G115" s="28"/>
      <c r="H115" s="29"/>
      <c r="I115" s="29"/>
      <c r="J115" s="28"/>
      <c r="M115" s="14"/>
      <c r="N115" s="14"/>
      <c r="O115" s="14"/>
    </row>
    <row r="116" spans="2:15" s="13" customFormat="1" ht="12" x14ac:dyDescent="0.2">
      <c r="B116" s="25"/>
      <c r="C116" s="30"/>
      <c r="D116" s="31"/>
      <c r="E116" s="26"/>
      <c r="F116" s="27"/>
      <c r="G116" s="28"/>
      <c r="H116" s="29"/>
      <c r="I116" s="29"/>
      <c r="J116" s="28"/>
      <c r="M116" s="14"/>
      <c r="N116" s="14"/>
      <c r="O116" s="14"/>
    </row>
    <row r="117" spans="2:15" s="13" customFormat="1" ht="12" x14ac:dyDescent="0.2">
      <c r="B117" s="25"/>
      <c r="C117" s="30"/>
      <c r="D117" s="31"/>
      <c r="E117" s="26"/>
      <c r="F117" s="27"/>
      <c r="G117" s="28"/>
      <c r="H117" s="29"/>
      <c r="I117" s="29"/>
      <c r="J117" s="28"/>
      <c r="M117" s="14"/>
      <c r="N117" s="14"/>
      <c r="O117" s="14"/>
    </row>
    <row r="118" spans="2:15" s="13" customFormat="1" ht="12" x14ac:dyDescent="0.2">
      <c r="B118" s="25"/>
      <c r="C118" s="30"/>
      <c r="D118" s="31"/>
      <c r="E118" s="26"/>
      <c r="F118" s="27"/>
      <c r="G118" s="28"/>
      <c r="H118" s="29"/>
      <c r="I118" s="29"/>
      <c r="J118" s="28"/>
      <c r="M118" s="14"/>
      <c r="N118" s="14"/>
      <c r="O118" s="14"/>
    </row>
    <row r="119" spans="2:15" s="13" customFormat="1" ht="12" x14ac:dyDescent="0.2">
      <c r="B119" s="25"/>
      <c r="C119" s="30"/>
      <c r="D119" s="31"/>
      <c r="E119" s="26"/>
      <c r="F119" s="27"/>
      <c r="G119" s="28"/>
      <c r="H119" s="29"/>
      <c r="I119" s="29"/>
      <c r="J119" s="28"/>
      <c r="M119" s="14"/>
      <c r="N119" s="14"/>
      <c r="O119" s="14"/>
    </row>
    <row r="120" spans="2:15" s="13" customFormat="1" ht="12" x14ac:dyDescent="0.2">
      <c r="B120" s="25"/>
      <c r="C120" s="30"/>
      <c r="D120" s="31"/>
      <c r="E120" s="26"/>
      <c r="F120" s="27"/>
      <c r="G120" s="28"/>
      <c r="H120" s="29"/>
      <c r="I120" s="29"/>
      <c r="J120" s="28"/>
      <c r="M120" s="14"/>
      <c r="N120" s="14"/>
      <c r="O120" s="14"/>
    </row>
    <row r="121" spans="2:15" s="13" customFormat="1" ht="12" x14ac:dyDescent="0.2">
      <c r="B121" s="25"/>
      <c r="C121" s="30"/>
      <c r="D121" s="31"/>
      <c r="E121" s="26"/>
      <c r="F121" s="27"/>
      <c r="G121" s="28"/>
      <c r="H121" s="29"/>
      <c r="I121" s="29"/>
      <c r="J121" s="28"/>
      <c r="M121" s="14"/>
      <c r="N121" s="14"/>
      <c r="O121" s="14"/>
    </row>
    <row r="122" spans="2:15" s="13" customFormat="1" ht="12" x14ac:dyDescent="0.2">
      <c r="B122" s="25"/>
      <c r="C122" s="30"/>
      <c r="D122" s="31"/>
      <c r="E122" s="26"/>
      <c r="F122" s="27"/>
      <c r="G122" s="28"/>
      <c r="H122" s="29"/>
      <c r="I122" s="29"/>
      <c r="J122" s="28"/>
      <c r="M122" s="14"/>
      <c r="N122" s="14"/>
      <c r="O122" s="14"/>
    </row>
    <row r="123" spans="2:15" s="13" customFormat="1" ht="12" x14ac:dyDescent="0.2">
      <c r="B123" s="25"/>
      <c r="C123" s="30"/>
      <c r="D123" s="31"/>
      <c r="E123" s="26"/>
      <c r="F123" s="27"/>
      <c r="G123" s="28"/>
      <c r="H123" s="29"/>
      <c r="I123" s="29"/>
      <c r="J123" s="28"/>
      <c r="M123" s="14"/>
      <c r="N123" s="14"/>
      <c r="O123" s="14"/>
    </row>
    <row r="124" spans="2:15" s="13" customFormat="1" ht="12" x14ac:dyDescent="0.2">
      <c r="B124" s="25"/>
      <c r="C124" s="30"/>
      <c r="D124" s="31"/>
      <c r="E124" s="26"/>
      <c r="F124" s="27"/>
      <c r="G124" s="28"/>
      <c r="H124" s="29"/>
      <c r="I124" s="29"/>
      <c r="J124" s="28"/>
      <c r="M124" s="14"/>
      <c r="N124" s="14"/>
      <c r="O124" s="14"/>
    </row>
    <row r="125" spans="2:15" s="13" customFormat="1" ht="12" x14ac:dyDescent="0.2">
      <c r="B125" s="25"/>
      <c r="C125" s="30"/>
      <c r="D125" s="31"/>
      <c r="E125" s="26"/>
      <c r="F125" s="27"/>
      <c r="G125" s="28"/>
      <c r="H125" s="29"/>
      <c r="I125" s="29"/>
      <c r="J125" s="28"/>
      <c r="M125" s="14"/>
      <c r="N125" s="14"/>
      <c r="O125" s="14"/>
    </row>
    <row r="126" spans="2:15" s="13" customFormat="1" ht="12" x14ac:dyDescent="0.2">
      <c r="B126" s="25"/>
      <c r="C126" s="30"/>
      <c r="D126" s="31"/>
      <c r="E126" s="26"/>
      <c r="F126" s="27"/>
      <c r="G126" s="28"/>
      <c r="H126" s="29"/>
      <c r="I126" s="29"/>
      <c r="J126" s="28"/>
      <c r="M126" s="14"/>
      <c r="N126" s="14"/>
      <c r="O126" s="14"/>
    </row>
    <row r="127" spans="2:15" s="13" customFormat="1" ht="12" x14ac:dyDescent="0.2">
      <c r="B127" s="25"/>
      <c r="C127" s="30"/>
      <c r="D127" s="31"/>
      <c r="E127" s="26"/>
      <c r="F127" s="27"/>
      <c r="G127" s="28"/>
      <c r="H127" s="29"/>
      <c r="I127" s="29"/>
      <c r="J127" s="28"/>
      <c r="M127" s="14"/>
      <c r="N127" s="14"/>
      <c r="O127" s="14"/>
    </row>
    <row r="128" spans="2:15" s="13" customFormat="1" ht="12" x14ac:dyDescent="0.2">
      <c r="B128" s="25"/>
      <c r="C128" s="30"/>
      <c r="D128" s="31"/>
      <c r="E128" s="26"/>
      <c r="F128" s="27"/>
      <c r="G128" s="28"/>
      <c r="H128" s="29"/>
      <c r="I128" s="29"/>
      <c r="J128" s="28"/>
      <c r="M128" s="14"/>
      <c r="N128" s="14"/>
      <c r="O128" s="14"/>
    </row>
    <row r="129" spans="2:15" s="13" customFormat="1" ht="12" x14ac:dyDescent="0.2">
      <c r="B129" s="25"/>
      <c r="C129" s="30"/>
      <c r="D129" s="31"/>
      <c r="E129" s="26"/>
      <c r="F129" s="27"/>
      <c r="G129" s="28"/>
      <c r="H129" s="29"/>
      <c r="I129" s="29"/>
      <c r="J129" s="28"/>
      <c r="M129" s="14"/>
      <c r="N129" s="14"/>
      <c r="O129" s="14"/>
    </row>
    <row r="130" spans="2:15" s="13" customFormat="1" ht="12" x14ac:dyDescent="0.2">
      <c r="B130" s="25"/>
      <c r="C130" s="30"/>
      <c r="D130" s="31"/>
      <c r="E130" s="26"/>
      <c r="F130" s="27"/>
      <c r="G130" s="28"/>
      <c r="H130" s="29"/>
      <c r="I130" s="29"/>
      <c r="J130" s="28"/>
      <c r="M130" s="14"/>
      <c r="N130" s="14"/>
      <c r="O130" s="14"/>
    </row>
    <row r="131" spans="2:15" s="13" customFormat="1" ht="12" x14ac:dyDescent="0.2">
      <c r="B131" s="25"/>
      <c r="C131" s="30"/>
      <c r="D131" s="31"/>
      <c r="E131" s="26"/>
      <c r="F131" s="27"/>
      <c r="G131" s="28"/>
      <c r="H131" s="29"/>
      <c r="I131" s="29"/>
      <c r="J131" s="28"/>
      <c r="M131" s="14"/>
      <c r="N131" s="14"/>
      <c r="O131" s="14"/>
    </row>
    <row r="132" spans="2:15" s="13" customFormat="1" ht="12" x14ac:dyDescent="0.2">
      <c r="B132" s="32"/>
      <c r="C132" s="27"/>
      <c r="D132" s="31"/>
      <c r="E132" s="26"/>
      <c r="F132" s="27"/>
      <c r="G132" s="28"/>
      <c r="H132" s="29"/>
      <c r="I132" s="29"/>
      <c r="J132" s="28"/>
      <c r="M132" s="14"/>
      <c r="N132" s="14"/>
      <c r="O132" s="14"/>
    </row>
    <row r="133" spans="2:15" s="13" customFormat="1" ht="12" x14ac:dyDescent="0.2">
      <c r="B133" s="32"/>
      <c r="C133" s="27"/>
      <c r="D133" s="31"/>
      <c r="E133" s="26"/>
      <c r="F133" s="27"/>
      <c r="G133" s="28"/>
      <c r="H133" s="29"/>
      <c r="I133" s="29"/>
      <c r="J133" s="28"/>
      <c r="M133" s="14"/>
      <c r="N133" s="14"/>
      <c r="O133" s="14"/>
    </row>
    <row r="134" spans="2:15" s="13" customFormat="1" ht="12" x14ac:dyDescent="0.2">
      <c r="B134" s="32"/>
      <c r="C134" s="27"/>
      <c r="D134" s="31"/>
      <c r="E134" s="26"/>
      <c r="F134" s="27"/>
      <c r="G134" s="28"/>
      <c r="H134" s="29"/>
      <c r="I134" s="29"/>
      <c r="J134" s="28"/>
      <c r="M134" s="14"/>
      <c r="N134" s="14"/>
      <c r="O134" s="14"/>
    </row>
    <row r="135" spans="2:15" s="13" customFormat="1" ht="12" x14ac:dyDescent="0.2">
      <c r="B135" s="32"/>
      <c r="C135" s="27"/>
      <c r="D135" s="31"/>
      <c r="E135" s="26"/>
      <c r="F135" s="27"/>
      <c r="G135" s="28"/>
      <c r="H135" s="29"/>
      <c r="I135" s="29"/>
      <c r="J135" s="28"/>
      <c r="M135" s="14"/>
      <c r="N135" s="14"/>
      <c r="O135" s="14"/>
    </row>
    <row r="136" spans="2:15" s="13" customFormat="1" ht="12" x14ac:dyDescent="0.2">
      <c r="B136" s="32"/>
      <c r="C136" s="27"/>
      <c r="D136" s="31"/>
      <c r="E136" s="26"/>
      <c r="F136" s="27"/>
      <c r="G136" s="28"/>
      <c r="H136" s="29"/>
      <c r="I136" s="29"/>
      <c r="J136" s="28"/>
      <c r="M136" s="14"/>
      <c r="N136" s="14"/>
      <c r="O136" s="14"/>
    </row>
    <row r="137" spans="2:15" s="13" customFormat="1" ht="12" x14ac:dyDescent="0.2">
      <c r="B137" s="32"/>
      <c r="C137" s="27"/>
      <c r="D137" s="31"/>
      <c r="E137" s="26"/>
      <c r="F137" s="27"/>
      <c r="G137" s="28"/>
      <c r="H137" s="29"/>
      <c r="I137" s="29"/>
      <c r="J137" s="28"/>
      <c r="M137" s="14"/>
      <c r="N137" s="14"/>
      <c r="O137" s="14"/>
    </row>
    <row r="138" spans="2:15" s="13" customFormat="1" ht="12" x14ac:dyDescent="0.2">
      <c r="B138" s="32"/>
      <c r="C138" s="27"/>
      <c r="D138" s="31"/>
      <c r="E138" s="26"/>
      <c r="F138" s="27"/>
      <c r="G138" s="28"/>
      <c r="H138" s="29"/>
      <c r="I138" s="29"/>
      <c r="J138" s="28"/>
      <c r="M138" s="14"/>
      <c r="N138" s="14"/>
      <c r="O138" s="14"/>
    </row>
    <row r="139" spans="2:15" s="13" customFormat="1" ht="12" x14ac:dyDescent="0.2">
      <c r="B139" s="32"/>
      <c r="C139" s="27"/>
      <c r="D139" s="31"/>
      <c r="E139" s="26"/>
      <c r="F139" s="27"/>
      <c r="G139" s="28"/>
      <c r="H139" s="29"/>
      <c r="I139" s="29"/>
      <c r="J139" s="28"/>
      <c r="M139" s="14"/>
      <c r="N139" s="14"/>
      <c r="O139" s="14"/>
    </row>
    <row r="140" spans="2:15" s="13" customFormat="1" ht="12" x14ac:dyDescent="0.2">
      <c r="B140" s="32"/>
      <c r="C140" s="27"/>
      <c r="D140" s="31"/>
      <c r="E140" s="26"/>
      <c r="F140" s="27"/>
      <c r="G140" s="28"/>
      <c r="H140" s="29"/>
      <c r="I140" s="29"/>
      <c r="J140" s="28"/>
      <c r="M140" s="14"/>
      <c r="N140" s="14"/>
      <c r="O140" s="14"/>
    </row>
    <row r="141" spans="2:15" s="13" customFormat="1" ht="12" x14ac:dyDescent="0.2">
      <c r="B141" s="32"/>
      <c r="C141" s="27"/>
      <c r="D141" s="31"/>
      <c r="E141" s="26"/>
      <c r="F141" s="27"/>
      <c r="G141" s="28"/>
      <c r="H141" s="29"/>
      <c r="I141" s="29"/>
      <c r="J141" s="28"/>
      <c r="M141" s="14"/>
      <c r="N141" s="14"/>
      <c r="O141" s="14"/>
    </row>
    <row r="142" spans="2:15" s="13" customFormat="1" ht="12" x14ac:dyDescent="0.2">
      <c r="B142" s="32"/>
      <c r="C142" s="27"/>
      <c r="D142" s="31"/>
      <c r="E142" s="26"/>
      <c r="F142" s="27"/>
      <c r="G142" s="28"/>
      <c r="H142" s="29"/>
      <c r="I142" s="29"/>
      <c r="J142" s="28"/>
      <c r="M142" s="14"/>
      <c r="N142" s="14"/>
      <c r="O142" s="14"/>
    </row>
    <row r="143" spans="2:15" s="13" customFormat="1" ht="12" x14ac:dyDescent="0.2">
      <c r="B143" s="32"/>
      <c r="C143" s="27"/>
      <c r="D143" s="31"/>
      <c r="E143" s="26"/>
      <c r="F143" s="27"/>
      <c r="G143" s="28"/>
      <c r="H143" s="29"/>
      <c r="I143" s="29"/>
      <c r="J143" s="28"/>
      <c r="M143" s="14"/>
      <c r="N143" s="14"/>
      <c r="O143" s="14"/>
    </row>
    <row r="144" spans="2:15" s="36" customFormat="1" x14ac:dyDescent="0.25">
      <c r="B144" s="33"/>
      <c r="C144" s="34"/>
      <c r="D144" s="35"/>
      <c r="F144" s="34"/>
      <c r="G144" s="37"/>
      <c r="H144" s="38"/>
      <c r="I144" s="38"/>
      <c r="J144" s="37"/>
      <c r="K144" s="1"/>
      <c r="L144" s="1"/>
      <c r="M144" s="2"/>
      <c r="N144" s="2"/>
      <c r="O144" s="2"/>
    </row>
    <row r="145" spans="2:15" s="36" customFormat="1" x14ac:dyDescent="0.25">
      <c r="B145" s="33"/>
      <c r="C145" s="34"/>
      <c r="D145" s="35"/>
      <c r="F145" s="34"/>
      <c r="G145" s="37"/>
      <c r="H145" s="38"/>
      <c r="I145" s="38"/>
      <c r="J145" s="37"/>
      <c r="K145" s="1"/>
      <c r="L145" s="1"/>
      <c r="M145" s="2"/>
      <c r="N145" s="2"/>
      <c r="O145" s="2"/>
    </row>
    <row r="146" spans="2:15" s="36" customFormat="1" x14ac:dyDescent="0.25">
      <c r="B146" s="33"/>
      <c r="C146" s="34"/>
      <c r="D146" s="35"/>
      <c r="F146" s="34"/>
      <c r="G146" s="37"/>
      <c r="H146" s="38"/>
      <c r="I146" s="38"/>
      <c r="J146" s="37"/>
      <c r="K146" s="1"/>
      <c r="L146" s="1"/>
      <c r="M146" s="2"/>
      <c r="N146" s="2"/>
      <c r="O146" s="2"/>
    </row>
    <row r="147" spans="2:15" s="36" customFormat="1" x14ac:dyDescent="0.25">
      <c r="B147" s="33"/>
      <c r="C147" s="34"/>
      <c r="D147" s="35"/>
      <c r="F147" s="34"/>
      <c r="G147" s="37"/>
      <c r="H147" s="38"/>
      <c r="I147" s="38"/>
      <c r="J147" s="37"/>
      <c r="K147" s="1"/>
      <c r="L147" s="1"/>
      <c r="M147" s="2"/>
      <c r="N147" s="2"/>
      <c r="O147" s="2"/>
    </row>
    <row r="148" spans="2:15" s="36" customFormat="1" x14ac:dyDescent="0.25">
      <c r="B148" s="33"/>
      <c r="C148" s="34"/>
      <c r="D148" s="35"/>
      <c r="F148" s="34"/>
      <c r="G148" s="37"/>
      <c r="H148" s="38"/>
      <c r="I148" s="38"/>
      <c r="J148" s="37"/>
      <c r="K148" s="1"/>
      <c r="L148" s="1"/>
      <c r="M148" s="2"/>
      <c r="N148" s="2"/>
      <c r="O148" s="2"/>
    </row>
    <row r="149" spans="2:15" s="36" customFormat="1" x14ac:dyDescent="0.25">
      <c r="B149" s="33"/>
      <c r="C149" s="34"/>
      <c r="D149" s="35"/>
      <c r="F149" s="34"/>
      <c r="G149" s="37"/>
      <c r="H149" s="38"/>
      <c r="I149" s="38"/>
      <c r="J149" s="37"/>
      <c r="K149" s="1"/>
      <c r="L149" s="1"/>
      <c r="M149" s="2"/>
      <c r="N149" s="2"/>
      <c r="O149" s="2"/>
    </row>
    <row r="150" spans="2:15" s="36" customFormat="1" x14ac:dyDescent="0.25">
      <c r="B150" s="33"/>
      <c r="C150" s="34"/>
      <c r="D150" s="35"/>
      <c r="F150" s="34"/>
      <c r="G150" s="37"/>
      <c r="H150" s="38"/>
      <c r="I150" s="38"/>
      <c r="J150" s="37"/>
      <c r="K150" s="1"/>
      <c r="L150" s="1"/>
      <c r="M150" s="2"/>
      <c r="N150" s="2"/>
      <c r="O150" s="2"/>
    </row>
    <row r="151" spans="2:15" s="36" customFormat="1" x14ac:dyDescent="0.25">
      <c r="B151" s="33"/>
      <c r="C151" s="34"/>
      <c r="D151" s="35"/>
      <c r="F151" s="34"/>
      <c r="G151" s="37"/>
      <c r="H151" s="38"/>
      <c r="I151" s="38"/>
      <c r="J151" s="37"/>
      <c r="K151" s="1"/>
      <c r="L151" s="1"/>
      <c r="M151" s="2"/>
      <c r="N151" s="2"/>
      <c r="O151" s="2"/>
    </row>
  </sheetData>
  <mergeCells count="10">
    <mergeCell ref="G84:J84"/>
    <mergeCell ref="B1:J1"/>
    <mergeCell ref="B2:J2"/>
    <mergeCell ref="B3:J3"/>
    <mergeCell ref="B4:J4"/>
    <mergeCell ref="B5:J5"/>
    <mergeCell ref="B6:E6"/>
    <mergeCell ref="C83:D83"/>
    <mergeCell ref="F6:G6"/>
    <mergeCell ref="B81:H81"/>
  </mergeCells>
  <pageMargins left="1.1811023622047243" right="0.78740157480314965" top="1.3779527559055118" bottom="0.78740157480314965" header="0.51181102362204722" footer="0.51181102362204722"/>
  <pageSetup paperSize="9" scale="69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G52"/>
  <sheetViews>
    <sheetView topLeftCell="A34" workbookViewId="0">
      <selection activeCell="C46" sqref="C46"/>
    </sheetView>
  </sheetViews>
  <sheetFormatPr defaultRowHeight="15" x14ac:dyDescent="0.25"/>
  <cols>
    <col min="1" max="1" width="7.85546875" customWidth="1"/>
    <col min="2" max="2" width="11.28515625" customWidth="1"/>
    <col min="3" max="3" width="39.5703125" customWidth="1"/>
    <col min="4" max="4" width="13.28515625" customWidth="1"/>
    <col min="5" max="5" width="13" customWidth="1"/>
    <col min="6" max="6" width="0" hidden="1" customWidth="1"/>
  </cols>
  <sheetData>
    <row r="3" spans="2:7" ht="15.75" thickBot="1" x14ac:dyDescent="0.3"/>
    <row r="4" spans="2:7" ht="16.5" thickBot="1" x14ac:dyDescent="0.3">
      <c r="B4" s="658" t="s">
        <v>46</v>
      </c>
      <c r="C4" s="659"/>
      <c r="D4" s="659"/>
      <c r="E4" s="660"/>
      <c r="F4" s="81"/>
      <c r="G4" s="81"/>
    </row>
    <row r="5" spans="2:7" x14ac:dyDescent="0.25">
      <c r="B5" s="82"/>
      <c r="C5" s="83"/>
      <c r="D5" s="83"/>
      <c r="E5" s="84"/>
      <c r="F5" s="85"/>
      <c r="G5" s="85"/>
    </row>
    <row r="6" spans="2:7" x14ac:dyDescent="0.25">
      <c r="B6" s="86" t="s">
        <v>47</v>
      </c>
      <c r="C6" s="661" t="s">
        <v>48</v>
      </c>
      <c r="D6" s="661"/>
      <c r="E6" s="662"/>
      <c r="F6" s="85"/>
      <c r="G6" s="87"/>
    </row>
    <row r="7" spans="2:7" ht="59.25" customHeight="1" x14ac:dyDescent="0.25">
      <c r="B7" s="348" t="s">
        <v>49</v>
      </c>
      <c r="C7" s="661" t="s">
        <v>388</v>
      </c>
      <c r="D7" s="661"/>
      <c r="E7" s="662"/>
      <c r="F7" s="85"/>
      <c r="G7" s="87"/>
    </row>
    <row r="8" spans="2:7" x14ac:dyDescent="0.25">
      <c r="B8" s="86"/>
      <c r="C8" s="88"/>
      <c r="D8" s="89"/>
      <c r="E8" s="90"/>
      <c r="F8" s="85"/>
      <c r="G8" s="87"/>
    </row>
    <row r="9" spans="2:7" x14ac:dyDescent="0.25">
      <c r="B9" s="91"/>
      <c r="C9" s="92"/>
      <c r="D9" s="89"/>
      <c r="E9" s="90"/>
      <c r="F9" s="85"/>
      <c r="G9" s="87"/>
    </row>
    <row r="10" spans="2:7" x14ac:dyDescent="0.25">
      <c r="B10" s="91"/>
      <c r="C10" s="92"/>
      <c r="D10" s="93"/>
      <c r="E10" s="94"/>
      <c r="F10" s="85"/>
      <c r="G10" s="95"/>
    </row>
    <row r="11" spans="2:7" x14ac:dyDescent="0.25">
      <c r="B11" s="651" t="s">
        <v>50</v>
      </c>
      <c r="C11" s="652"/>
      <c r="D11" s="652"/>
      <c r="E11" s="653"/>
      <c r="F11" s="96"/>
      <c r="G11" s="96"/>
    </row>
    <row r="12" spans="2:7" x14ac:dyDescent="0.25">
      <c r="B12" s="97"/>
      <c r="C12" s="98"/>
      <c r="D12" s="99"/>
      <c r="E12" s="100"/>
      <c r="F12" s="101"/>
      <c r="G12" s="101"/>
    </row>
    <row r="13" spans="2:7" x14ac:dyDescent="0.25">
      <c r="B13" s="102"/>
      <c r="C13" s="103" t="s">
        <v>382</v>
      </c>
      <c r="D13" s="99"/>
      <c r="E13" s="100"/>
      <c r="F13" s="96"/>
      <c r="G13" s="96"/>
    </row>
    <row r="14" spans="2:7" x14ac:dyDescent="0.25">
      <c r="B14" s="102"/>
      <c r="C14" s="104"/>
      <c r="D14" s="99"/>
      <c r="E14" s="100"/>
      <c r="F14" s="96"/>
      <c r="G14" s="96"/>
    </row>
    <row r="15" spans="2:7" x14ac:dyDescent="0.25">
      <c r="B15" s="651" t="s">
        <v>51</v>
      </c>
      <c r="C15" s="652"/>
      <c r="D15" s="652"/>
      <c r="E15" s="653"/>
      <c r="F15" s="96"/>
      <c r="G15" s="96"/>
    </row>
    <row r="16" spans="2:7" x14ac:dyDescent="0.25">
      <c r="B16" s="97"/>
      <c r="C16" s="105"/>
      <c r="D16" s="106"/>
      <c r="E16" s="107"/>
      <c r="F16" s="101"/>
      <c r="G16" s="101"/>
    </row>
    <row r="17" spans="2:7" x14ac:dyDescent="0.25">
      <c r="B17" s="102"/>
      <c r="C17" s="103" t="s">
        <v>67</v>
      </c>
      <c r="D17" s="106"/>
      <c r="E17" s="107"/>
      <c r="F17" s="96"/>
      <c r="G17" s="96"/>
    </row>
    <row r="18" spans="2:7" x14ac:dyDescent="0.25">
      <c r="B18" s="102"/>
      <c r="C18" s="108"/>
      <c r="D18" s="108"/>
      <c r="E18" s="109"/>
      <c r="F18" s="110"/>
      <c r="G18" s="110"/>
    </row>
    <row r="19" spans="2:7" x14ac:dyDescent="0.25">
      <c r="B19" s="651" t="s">
        <v>52</v>
      </c>
      <c r="C19" s="652"/>
      <c r="D19" s="652"/>
      <c r="E19" s="653"/>
      <c r="F19" s="96"/>
      <c r="G19" s="96"/>
    </row>
    <row r="20" spans="2:7" x14ac:dyDescent="0.25">
      <c r="B20" s="97"/>
      <c r="C20" s="105"/>
      <c r="D20" s="106"/>
      <c r="E20" s="111"/>
      <c r="F20" s="101"/>
      <c r="G20" s="101"/>
    </row>
    <row r="21" spans="2:7" x14ac:dyDescent="0.25">
      <c r="B21" s="112"/>
      <c r="C21" s="113" t="s">
        <v>53</v>
      </c>
      <c r="D21" s="114">
        <v>3.8</v>
      </c>
      <c r="E21" s="115" t="s">
        <v>30</v>
      </c>
      <c r="F21" s="96"/>
      <c r="G21" s="116"/>
    </row>
    <row r="22" spans="2:7" x14ac:dyDescent="0.25">
      <c r="B22" s="112"/>
      <c r="C22" s="113" t="s">
        <v>54</v>
      </c>
      <c r="D22" s="114">
        <v>0.82</v>
      </c>
      <c r="E22" s="115" t="s">
        <v>30</v>
      </c>
      <c r="F22" s="96"/>
      <c r="G22" s="116"/>
    </row>
    <row r="23" spans="2:7" x14ac:dyDescent="0.25">
      <c r="B23" s="112"/>
      <c r="C23" s="113" t="s">
        <v>55</v>
      </c>
      <c r="D23" s="114">
        <v>0.7</v>
      </c>
      <c r="E23" s="115" t="s">
        <v>30</v>
      </c>
      <c r="F23" s="96"/>
      <c r="G23" s="116"/>
    </row>
    <row r="24" spans="2:7" x14ac:dyDescent="0.25">
      <c r="B24" s="112"/>
      <c r="C24" s="113" t="s">
        <v>56</v>
      </c>
      <c r="D24" s="114">
        <v>0.7</v>
      </c>
      <c r="E24" s="115" t="s">
        <v>30</v>
      </c>
      <c r="F24" s="96"/>
      <c r="G24" s="116"/>
    </row>
    <row r="25" spans="2:7" x14ac:dyDescent="0.25">
      <c r="B25" s="102"/>
      <c r="C25" s="117"/>
      <c r="D25" s="118"/>
      <c r="E25" s="115"/>
      <c r="F25" s="119"/>
      <c r="G25" s="116"/>
    </row>
    <row r="26" spans="2:7" x14ac:dyDescent="0.25">
      <c r="B26" s="112"/>
      <c r="C26" s="113" t="s">
        <v>57</v>
      </c>
      <c r="D26" s="114">
        <v>5.5</v>
      </c>
      <c r="E26" s="115" t="s">
        <v>30</v>
      </c>
      <c r="F26" s="96"/>
      <c r="G26" s="116"/>
    </row>
    <row r="27" spans="2:7" x14ac:dyDescent="0.25">
      <c r="B27" s="102"/>
      <c r="C27" s="119"/>
      <c r="D27" s="108"/>
      <c r="E27" s="109"/>
      <c r="F27" s="96"/>
      <c r="G27" s="96"/>
    </row>
    <row r="28" spans="2:7" x14ac:dyDescent="0.25">
      <c r="B28" s="651" t="s">
        <v>58</v>
      </c>
      <c r="C28" s="652"/>
      <c r="D28" s="652"/>
      <c r="E28" s="653"/>
      <c r="F28" s="96"/>
      <c r="G28" s="96"/>
    </row>
    <row r="29" spans="2:7" x14ac:dyDescent="0.25">
      <c r="B29" s="97"/>
      <c r="C29" s="105"/>
      <c r="D29" s="106"/>
      <c r="E29" s="111"/>
      <c r="F29" s="101"/>
      <c r="G29" s="101"/>
    </row>
    <row r="30" spans="2:7" x14ac:dyDescent="0.25">
      <c r="B30" s="112"/>
      <c r="C30" s="120" t="s">
        <v>59</v>
      </c>
      <c r="D30" s="121">
        <f>D31+D32+D33+D34</f>
        <v>13.15</v>
      </c>
      <c r="E30" s="122" t="s">
        <v>30</v>
      </c>
      <c r="F30" s="96"/>
      <c r="G30" s="116"/>
    </row>
    <row r="31" spans="2:7" x14ac:dyDescent="0.25">
      <c r="B31" s="102"/>
      <c r="C31" s="123" t="s">
        <v>60</v>
      </c>
      <c r="D31" s="114">
        <v>5</v>
      </c>
      <c r="E31" s="115" t="s">
        <v>30</v>
      </c>
      <c r="F31" s="96"/>
      <c r="G31" s="116"/>
    </row>
    <row r="32" spans="2:7" x14ac:dyDescent="0.25">
      <c r="B32" s="102"/>
      <c r="C32" s="123" t="s">
        <v>61</v>
      </c>
      <c r="D32" s="124">
        <v>3</v>
      </c>
      <c r="E32" s="125" t="s">
        <v>30</v>
      </c>
      <c r="F32" s="96"/>
      <c r="G32" s="116"/>
    </row>
    <row r="33" spans="2:7" x14ac:dyDescent="0.25">
      <c r="B33" s="102"/>
      <c r="C33" s="123" t="s">
        <v>62</v>
      </c>
      <c r="D33" s="124">
        <v>0.65</v>
      </c>
      <c r="E33" s="125" t="s">
        <v>30</v>
      </c>
      <c r="F33" s="96"/>
      <c r="G33" s="96"/>
    </row>
    <row r="34" spans="2:7" x14ac:dyDescent="0.25">
      <c r="B34" s="102"/>
      <c r="C34" s="123" t="s">
        <v>63</v>
      </c>
      <c r="D34" s="124">
        <v>4.5</v>
      </c>
      <c r="E34" s="115" t="s">
        <v>30</v>
      </c>
      <c r="F34" s="96"/>
      <c r="G34" s="96"/>
    </row>
    <row r="35" spans="2:7" x14ac:dyDescent="0.25">
      <c r="B35" s="102"/>
      <c r="C35" s="119"/>
      <c r="D35" s="108"/>
      <c r="E35" s="109"/>
      <c r="F35" s="96"/>
      <c r="G35" s="96"/>
    </row>
    <row r="36" spans="2:7" x14ac:dyDescent="0.25">
      <c r="B36" s="651" t="s">
        <v>64</v>
      </c>
      <c r="C36" s="652"/>
      <c r="D36" s="652"/>
      <c r="E36" s="653"/>
      <c r="F36" s="96"/>
      <c r="G36" s="96"/>
    </row>
    <row r="37" spans="2:7" x14ac:dyDescent="0.25">
      <c r="B37" s="97"/>
      <c r="C37" s="105"/>
      <c r="D37" s="106"/>
      <c r="E37" s="107"/>
      <c r="F37" s="101"/>
      <c r="G37" s="101"/>
    </row>
    <row r="38" spans="2:7" x14ac:dyDescent="0.25">
      <c r="B38" s="102"/>
      <c r="C38" s="108" t="s">
        <v>65</v>
      </c>
      <c r="D38" s="654">
        <f>ROUND((((1+($D$21/100)+($D$23/100)+($D$22/100))*(1+($D$24/100))*(1+($D$26/100)))/(1-$D$30/100)-1),4)</f>
        <v>0.2883</v>
      </c>
      <c r="E38" s="655"/>
      <c r="F38" s="96"/>
      <c r="G38" s="126" t="str">
        <f>[1]Auxiliar!A17</f>
        <v>Atende</v>
      </c>
    </row>
    <row r="39" spans="2:7" x14ac:dyDescent="0.25">
      <c r="B39" s="102"/>
      <c r="C39" s="108" t="s">
        <v>66</v>
      </c>
      <c r="D39" s="656"/>
      <c r="E39" s="657"/>
      <c r="F39" s="96"/>
      <c r="G39" s="127"/>
    </row>
    <row r="40" spans="2:7" s="217" customFormat="1" ht="18.75" x14ac:dyDescent="0.25">
      <c r="B40" s="565"/>
      <c r="C40" s="566"/>
      <c r="D40" s="567"/>
      <c r="E40" s="568"/>
      <c r="F40" s="569"/>
      <c r="G40" s="570"/>
    </row>
    <row r="41" spans="2:7" s="217" customFormat="1" ht="18.75" x14ac:dyDescent="0.25">
      <c r="B41" s="565"/>
      <c r="C41" s="566"/>
      <c r="D41" s="567"/>
      <c r="E41" s="568"/>
      <c r="F41" s="569"/>
      <c r="G41" s="570"/>
    </row>
    <row r="42" spans="2:7" x14ac:dyDescent="0.25">
      <c r="B42" s="102"/>
      <c r="C42" s="119"/>
      <c r="D42" s="128"/>
      <c r="E42" s="129"/>
      <c r="F42" s="96"/>
      <c r="G42" s="96"/>
    </row>
    <row r="43" spans="2:7" x14ac:dyDescent="0.25">
      <c r="B43" s="130"/>
      <c r="C43" s="119"/>
      <c r="D43" s="108" t="s">
        <v>511</v>
      </c>
      <c r="E43" s="129"/>
      <c r="F43" s="96"/>
      <c r="G43" s="96"/>
    </row>
    <row r="44" spans="2:7" x14ac:dyDescent="0.25">
      <c r="B44" s="130"/>
      <c r="C44" s="119"/>
      <c r="D44" s="108"/>
      <c r="E44" s="129"/>
      <c r="F44" s="96"/>
      <c r="G44" s="96"/>
    </row>
    <row r="45" spans="2:7" x14ac:dyDescent="0.25">
      <c r="B45" s="130"/>
      <c r="C45" s="119"/>
      <c r="D45" s="108"/>
      <c r="E45" s="129"/>
      <c r="F45" s="96"/>
      <c r="G45" s="96"/>
    </row>
    <row r="46" spans="2:7" x14ac:dyDescent="0.25">
      <c r="B46" s="131"/>
      <c r="C46" s="132"/>
      <c r="D46" s="133"/>
      <c r="E46" s="134"/>
      <c r="F46" s="96"/>
      <c r="G46" s="96"/>
    </row>
    <row r="47" spans="2:7" x14ac:dyDescent="0.25">
      <c r="B47" s="102"/>
      <c r="C47" s="41"/>
      <c r="D47" s="133"/>
      <c r="E47" s="134"/>
      <c r="F47" s="96"/>
      <c r="G47" s="96"/>
    </row>
    <row r="48" spans="2:7" x14ac:dyDescent="0.25">
      <c r="B48" s="102"/>
      <c r="C48" s="589" t="s">
        <v>509</v>
      </c>
      <c r="D48" s="133"/>
      <c r="E48" s="134"/>
      <c r="F48" s="96"/>
      <c r="G48" s="96"/>
    </row>
    <row r="49" spans="2:7" x14ac:dyDescent="0.25">
      <c r="B49" s="102"/>
      <c r="C49" s="589" t="s">
        <v>512</v>
      </c>
      <c r="D49" s="133"/>
      <c r="E49" s="134"/>
      <c r="F49" s="96"/>
      <c r="G49" s="96"/>
    </row>
    <row r="50" spans="2:7" x14ac:dyDescent="0.25">
      <c r="B50" s="102"/>
      <c r="C50" s="589" t="s">
        <v>510</v>
      </c>
      <c r="D50" s="108"/>
      <c r="E50" s="129"/>
      <c r="F50" s="96"/>
      <c r="G50" s="96"/>
    </row>
    <row r="51" spans="2:7" x14ac:dyDescent="0.25">
      <c r="B51" s="102"/>
      <c r="C51" s="41"/>
      <c r="D51" s="108"/>
      <c r="E51" s="129"/>
      <c r="F51" s="96"/>
      <c r="G51" s="96"/>
    </row>
    <row r="52" spans="2:7" ht="15.75" thickBot="1" x14ac:dyDescent="0.3">
      <c r="B52" s="135"/>
      <c r="C52" s="227"/>
      <c r="D52" s="136"/>
      <c r="E52" s="137"/>
      <c r="F52" s="96"/>
      <c r="G52" s="96"/>
    </row>
  </sheetData>
  <protectedRanges>
    <protectedRange sqref="D21:D24" name="Intervalo1_1"/>
    <protectedRange sqref="D25:D26 D31:D34" name="Intervalo2_1"/>
  </protectedRanges>
  <mergeCells count="9">
    <mergeCell ref="B28:E28"/>
    <mergeCell ref="B36:E36"/>
    <mergeCell ref="D38:E39"/>
    <mergeCell ref="B19:E19"/>
    <mergeCell ref="B4:E4"/>
    <mergeCell ref="C6:E6"/>
    <mergeCell ref="C7:E7"/>
    <mergeCell ref="B11:E11"/>
    <mergeCell ref="B15:E15"/>
  </mergeCells>
  <conditionalFormatting sqref="G38">
    <cfRule type="cellIs" dxfId="0" priority="1" stopIfTrue="1" operator="equal">
      <formula>"Atende"</formula>
    </cfRule>
  </conditionalFormatting>
  <dataValidations count="2">
    <dataValidation type="list" allowBlank="1" showInputMessage="1" showErrorMessage="1" sqref="C13">
      <formula1>"Com Desoneração, Sem Desoneração"</formula1>
    </dataValidation>
    <dataValidation type="list" allowBlank="1" showInputMessage="1" showErrorMessage="1" sqref="C17">
      <formula1>"Edificações, Fornecimento de Materiais e Equipamentos, Redes de Água, Esgoto ou Correlatas, Rodovias e Ferrovias, Portuárias, Marítimas e Fluviais,"</formula1>
    </dataValidation>
  </dataValidations>
  <pageMargins left="1.1811023622047243" right="0.78740157480314965" top="1.3779527559055118" bottom="0.78740157480314965" header="0.51181102362204722" footer="0.51181102362204722"/>
  <pageSetup paperSize="9" scale="89"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N42"/>
  <sheetViews>
    <sheetView topLeftCell="A14" workbookViewId="0">
      <selection activeCell="G37" sqref="G37"/>
    </sheetView>
  </sheetViews>
  <sheetFormatPr defaultRowHeight="15" x14ac:dyDescent="0.25"/>
  <cols>
    <col min="2" max="2" width="35.85546875" customWidth="1"/>
    <col min="3" max="3" width="11.5703125" bestFit="1" customWidth="1"/>
    <col min="5" max="5" width="11.5703125" bestFit="1" customWidth="1"/>
    <col min="6" max="7" width="11.5703125" customWidth="1"/>
    <col min="8" max="9" width="11.5703125" bestFit="1" customWidth="1"/>
    <col min="10" max="10" width="14.28515625" customWidth="1"/>
    <col min="11" max="12" width="10.28515625" bestFit="1" customWidth="1"/>
    <col min="13" max="13" width="13.42578125" bestFit="1" customWidth="1"/>
    <col min="14" max="14" width="7.42578125" bestFit="1" customWidth="1"/>
  </cols>
  <sheetData>
    <row r="4" spans="2:14" hidden="1" x14ac:dyDescent="0.25"/>
    <row r="5" spans="2:14" ht="31.5" customHeight="1" x14ac:dyDescent="0.25">
      <c r="B5" s="642" t="s">
        <v>0</v>
      </c>
      <c r="C5" s="642"/>
      <c r="D5" s="642"/>
      <c r="E5" s="642"/>
      <c r="F5" s="642"/>
      <c r="G5" s="642"/>
      <c r="H5" s="642"/>
      <c r="I5" s="642"/>
      <c r="J5" s="213"/>
      <c r="K5" s="213"/>
      <c r="L5" s="213"/>
      <c r="M5" s="213"/>
      <c r="N5" s="213"/>
    </row>
    <row r="6" spans="2:14" x14ac:dyDescent="0.25">
      <c r="B6" s="663" t="s">
        <v>106</v>
      </c>
      <c r="C6" s="663"/>
      <c r="D6" s="663"/>
      <c r="E6" s="663"/>
      <c r="F6" s="663"/>
      <c r="G6" s="663"/>
      <c r="H6" s="663"/>
      <c r="I6" s="663"/>
      <c r="J6" s="214"/>
      <c r="K6" s="214"/>
      <c r="L6" s="214"/>
      <c r="M6" s="214"/>
      <c r="N6" s="214"/>
    </row>
    <row r="8" spans="2:14" x14ac:dyDescent="0.25">
      <c r="B8" s="666" t="s">
        <v>27</v>
      </c>
      <c r="C8" s="666"/>
      <c r="D8" s="666"/>
      <c r="E8" s="666"/>
      <c r="F8" s="666"/>
      <c r="G8" s="666"/>
      <c r="H8" s="666"/>
      <c r="I8" s="666"/>
    </row>
    <row r="9" spans="2:14" x14ac:dyDescent="0.25">
      <c r="B9" s="666"/>
      <c r="C9" s="666"/>
      <c r="D9" s="666"/>
      <c r="E9" s="666"/>
      <c r="F9" s="666"/>
      <c r="G9" s="666"/>
      <c r="H9" s="666"/>
      <c r="I9" s="666"/>
    </row>
    <row r="10" spans="2:14" ht="30" customHeight="1" x14ac:dyDescent="0.25">
      <c r="B10" s="669" t="s">
        <v>389</v>
      </c>
      <c r="C10" s="670"/>
      <c r="D10" s="670"/>
      <c r="E10" s="670"/>
      <c r="F10" s="670"/>
      <c r="G10" s="670"/>
      <c r="H10" s="670"/>
      <c r="I10" s="671"/>
    </row>
    <row r="11" spans="2:14" ht="22.5" customHeight="1" x14ac:dyDescent="0.25">
      <c r="B11" s="672" t="s">
        <v>2</v>
      </c>
      <c r="C11" s="672"/>
      <c r="D11" s="672"/>
      <c r="E11" s="672"/>
      <c r="F11" s="672"/>
      <c r="G11" s="672"/>
      <c r="H11" s="672"/>
      <c r="I11" s="672"/>
    </row>
    <row r="12" spans="2:14" x14ac:dyDescent="0.25">
      <c r="B12" s="61"/>
      <c r="C12" s="61"/>
      <c r="D12" s="61"/>
      <c r="E12" s="667" t="s">
        <v>35</v>
      </c>
      <c r="F12" s="667"/>
      <c r="G12" s="667"/>
      <c r="H12" s="667"/>
      <c r="I12" s="667"/>
      <c r="J12" s="50"/>
      <c r="K12" s="50"/>
      <c r="L12" s="50"/>
      <c r="M12" s="50"/>
      <c r="N12" s="50"/>
    </row>
    <row r="13" spans="2:14" x14ac:dyDescent="0.25">
      <c r="B13" s="60"/>
      <c r="C13" s="60"/>
      <c r="D13" s="60"/>
      <c r="E13" s="667"/>
      <c r="F13" s="667"/>
      <c r="G13" s="667"/>
      <c r="H13" s="667"/>
      <c r="I13" s="667"/>
      <c r="J13" s="50"/>
      <c r="K13" s="50"/>
      <c r="L13" s="50"/>
      <c r="M13" s="50"/>
      <c r="N13" s="50"/>
    </row>
    <row r="14" spans="2:14" ht="18" x14ac:dyDescent="0.25">
      <c r="B14" s="60" t="s">
        <v>28</v>
      </c>
      <c r="C14" s="60" t="s">
        <v>29</v>
      </c>
      <c r="D14" s="60" t="s">
        <v>30</v>
      </c>
      <c r="E14" s="60" t="s">
        <v>31</v>
      </c>
      <c r="F14" s="60" t="s">
        <v>32</v>
      </c>
      <c r="G14" s="60" t="s">
        <v>33</v>
      </c>
      <c r="H14" s="60" t="s">
        <v>402</v>
      </c>
      <c r="I14" s="60" t="s">
        <v>403</v>
      </c>
      <c r="J14" s="59"/>
      <c r="K14" s="59"/>
      <c r="L14" s="59"/>
      <c r="M14" s="59"/>
      <c r="N14" s="59"/>
    </row>
    <row r="15" spans="2:14" ht="25.5" customHeight="1" x14ac:dyDescent="0.25">
      <c r="B15" s="49" t="str">
        <f>'PLANILHA ORÇAMENTÁRIA'!E9</f>
        <v>INSTALAÇÃO DO CANTEIRO DE OBRAS</v>
      </c>
      <c r="C15" s="62">
        <f>'PLANILHA ORÇAMENTÁRIA'!J13</f>
        <v>5375.1980000000003</v>
      </c>
      <c r="D15" s="63">
        <f>C15/C24</f>
        <v>2.1399791080759317E-2</v>
      </c>
      <c r="E15" s="62">
        <f>C15</f>
        <v>5375.1980000000003</v>
      </c>
      <c r="F15" s="62"/>
      <c r="G15" s="62"/>
      <c r="H15" s="60"/>
      <c r="I15" s="62"/>
      <c r="J15" s="42"/>
      <c r="K15" s="43"/>
      <c r="L15" s="44"/>
      <c r="M15" s="48"/>
      <c r="N15" s="43"/>
    </row>
    <row r="16" spans="2:14" ht="25.5" customHeight="1" x14ac:dyDescent="0.25">
      <c r="B16" s="49" t="str">
        <f>'PLANILHA ORÇAMENTÁRIA'!E14</f>
        <v>MOBILIZAÇÃO E DESMOBILIZAÇÃO DE EQUIPAMENTOS</v>
      </c>
      <c r="C16" s="62">
        <f>'PLANILHA ORÇAMENTÁRIA'!J19</f>
        <v>2275.54</v>
      </c>
      <c r="D16" s="63">
        <f>C16/C24</f>
        <v>9.0594022017256026E-3</v>
      </c>
      <c r="E16" s="62">
        <f>C16/2</f>
        <v>1137.77</v>
      </c>
      <c r="F16" s="62"/>
      <c r="G16" s="62"/>
      <c r="H16" s="60"/>
      <c r="I16" s="62">
        <f>C16/2</f>
        <v>1137.77</v>
      </c>
      <c r="J16" s="42"/>
      <c r="K16" s="43"/>
      <c r="L16" s="587"/>
      <c r="M16" s="48"/>
      <c r="N16" s="43"/>
    </row>
    <row r="17" spans="2:14" ht="42" customHeight="1" x14ac:dyDescent="0.25">
      <c r="B17" s="226" t="str">
        <f>'PLANILHA ORÇAMENTÁRIA'!E20</f>
        <v xml:space="preserve">
SERVIÇOS RODOVIÁRIOS - SINALIZAÇÃO PARA SEGURANÇA NA EXECUÇÃO DA OBRA
</v>
      </c>
      <c r="C17" s="62">
        <f>'PLANILHA ORÇAMENTÁRIA'!J24</f>
        <v>2298.3020000000001</v>
      </c>
      <c r="D17" s="63">
        <f>C17/C24</f>
        <v>9.150022499727694E-3</v>
      </c>
      <c r="E17" s="62">
        <f>C17/5</f>
        <v>459.66040000000004</v>
      </c>
      <c r="F17" s="62">
        <f>C17/5</f>
        <v>459.66040000000004</v>
      </c>
      <c r="G17" s="62">
        <f>C17/5</f>
        <v>459.66040000000004</v>
      </c>
      <c r="H17" s="62">
        <f>C17/5</f>
        <v>459.66040000000004</v>
      </c>
      <c r="I17" s="62">
        <f>C17/5</f>
        <v>459.66040000000004</v>
      </c>
      <c r="J17" s="42"/>
      <c r="K17" s="43"/>
      <c r="L17" s="44"/>
      <c r="M17" s="48"/>
      <c r="N17" s="43"/>
    </row>
    <row r="18" spans="2:14" ht="36" customHeight="1" x14ac:dyDescent="0.25">
      <c r="B18" s="226" t="str">
        <f>'PLANILHA ORÇAMENTÁRIA'!E25</f>
        <v>DRENAGEM E OBRAS DE ARTE CORRENTES</v>
      </c>
      <c r="C18" s="228">
        <f>'PLANILHA ORÇAMENTÁRIA'!J43</f>
        <v>50038.17</v>
      </c>
      <c r="D18" s="64">
        <f>C18/C24</f>
        <v>0.19921245395304849</v>
      </c>
      <c r="E18" s="229">
        <f>C18*0.4</f>
        <v>20015.268</v>
      </c>
      <c r="F18" s="229">
        <f>C18*0.6</f>
        <v>30022.901999999998</v>
      </c>
      <c r="G18" s="229"/>
      <c r="H18" s="229"/>
      <c r="I18" s="229"/>
      <c r="J18" s="42"/>
      <c r="K18" s="43"/>
      <c r="L18" s="44"/>
      <c r="M18" s="45"/>
      <c r="N18" s="43"/>
    </row>
    <row r="19" spans="2:14" ht="15.75" customHeight="1" x14ac:dyDescent="0.25">
      <c r="B19" s="20" t="str">
        <f>'PLANILHA ORÇAMENTÁRIA'!E44</f>
        <v>PAVIMENTAÇÃO</v>
      </c>
      <c r="C19" s="62">
        <f>'PLANILHA ORÇAMENTÁRIA'!J58</f>
        <v>150002.93059999999</v>
      </c>
      <c r="D19" s="64">
        <f>C19/C24</f>
        <v>0.59719314085576725</v>
      </c>
      <c r="E19" s="60"/>
      <c r="F19" s="62">
        <f>(C19/4)*0.4</f>
        <v>15000.29306</v>
      </c>
      <c r="G19" s="62">
        <f>(C19/4)*1.6</f>
        <v>60001.17224</v>
      </c>
      <c r="H19" s="62">
        <f>C19/4</f>
        <v>37500.732649999998</v>
      </c>
      <c r="I19" s="62">
        <f>C19/4</f>
        <v>37500.732649999998</v>
      </c>
      <c r="J19" s="563"/>
      <c r="K19" s="664"/>
      <c r="L19" s="664"/>
      <c r="M19" s="664"/>
      <c r="N19" s="664"/>
    </row>
    <row r="20" spans="2:14" ht="15.75" customHeight="1" x14ac:dyDescent="0.25">
      <c r="B20" s="226" t="str">
        <f>'PLANILHA ORÇAMENTÁRIA'!E59</f>
        <v>VIGAS DE TRAVAMENTO</v>
      </c>
      <c r="C20" s="62">
        <f>'PLANILHA ORÇAMENTÁRIA'!J66</f>
        <v>2673.1334000000006</v>
      </c>
      <c r="D20" s="64">
        <f>C20/C24</f>
        <v>1.0642304951557104E-2</v>
      </c>
      <c r="E20" s="62"/>
      <c r="F20" s="62"/>
      <c r="G20" s="62"/>
      <c r="H20" s="62"/>
      <c r="I20" s="62">
        <f>C20</f>
        <v>2673.1334000000006</v>
      </c>
      <c r="J20" s="563"/>
      <c r="K20" s="664"/>
      <c r="L20" s="138"/>
      <c r="M20" s="138"/>
      <c r="N20" s="138"/>
    </row>
    <row r="21" spans="2:14" ht="15.75" customHeight="1" x14ac:dyDescent="0.25">
      <c r="B21" s="226" t="str">
        <f>'PLANILHA ORÇAMENTÁRIA'!E67</f>
        <v>CALÇADA DE ACESSIBILIDADE</v>
      </c>
      <c r="C21" s="62">
        <f>'PLANILHA ORÇAMENTÁRIA'!J71</f>
        <v>22480.414799999999</v>
      </c>
      <c r="D21" s="64">
        <f>C21/C24</f>
        <v>8.9499248237703929E-2</v>
      </c>
      <c r="E21" s="62"/>
      <c r="F21" s="62"/>
      <c r="G21" s="62"/>
      <c r="H21" s="62">
        <f>C21*0.5</f>
        <v>11240.207399999999</v>
      </c>
      <c r="I21" s="62">
        <f>C21*0.5</f>
        <v>11240.207399999999</v>
      </c>
      <c r="J21" s="331"/>
      <c r="K21" s="664"/>
      <c r="L21" s="519"/>
      <c r="M21" s="519"/>
      <c r="N21" s="519"/>
    </row>
    <row r="22" spans="2:14" ht="27" customHeight="1" x14ac:dyDescent="0.25">
      <c r="B22" s="226" t="str">
        <f>'PLANILHA ORÇAMENTÁRIA'!E72</f>
        <v>SINALIZAÇÃO VIÁRIA HORIZONTAL E VERTICAL</v>
      </c>
      <c r="C22" s="62">
        <f>'PLANILHA ORÇAMENTÁRIA'!J77</f>
        <v>4847.6100000000006</v>
      </c>
      <c r="D22" s="64">
        <f>C22/C24</f>
        <v>1.9299352552408243E-2</v>
      </c>
      <c r="E22" s="62"/>
      <c r="F22" s="62"/>
      <c r="G22" s="62"/>
      <c r="H22" s="62"/>
      <c r="I22" s="62">
        <f>C22</f>
        <v>4847.6100000000006</v>
      </c>
      <c r="J22" s="331"/>
      <c r="K22" s="664"/>
      <c r="L22" s="519"/>
      <c r="M22" s="519"/>
      <c r="N22" s="519"/>
    </row>
    <row r="23" spans="2:14" ht="15.75" customHeight="1" x14ac:dyDescent="0.25">
      <c r="B23" s="226" t="str">
        <f>'PLANILHA ORÇAMENTÁRIA'!E78</f>
        <v>ADMINISTRAÇÃO LOCAL</v>
      </c>
      <c r="C23" s="62">
        <f>'PLANILHA ORÇAMENTÁRIA'!J80</f>
        <v>11188.63</v>
      </c>
      <c r="D23" s="64">
        <f>C23/C24</f>
        <v>4.4544283667302322E-2</v>
      </c>
      <c r="E23" s="62">
        <f>C23/5</f>
        <v>2237.7259999999997</v>
      </c>
      <c r="F23" s="62">
        <f>C23/5</f>
        <v>2237.7259999999997</v>
      </c>
      <c r="G23" s="62">
        <f>C23/5</f>
        <v>2237.7259999999997</v>
      </c>
      <c r="H23" s="62">
        <f>C23/5</f>
        <v>2237.7259999999997</v>
      </c>
      <c r="I23" s="62">
        <f>C23/5</f>
        <v>2237.7259999999997</v>
      </c>
      <c r="J23" s="331"/>
      <c r="K23" s="664"/>
      <c r="L23" s="519"/>
      <c r="M23" s="519"/>
      <c r="N23" s="519"/>
    </row>
    <row r="24" spans="2:14" ht="15.75" customHeight="1" x14ac:dyDescent="0.25">
      <c r="B24" s="65" t="s">
        <v>29</v>
      </c>
      <c r="C24" s="66">
        <f>SUM(C15:C23)</f>
        <v>251179.92879999999</v>
      </c>
      <c r="D24" s="67">
        <f>SUM(D15:D23)</f>
        <v>1</v>
      </c>
      <c r="E24" s="66">
        <f>SUM(E14:E23)</f>
        <v>29225.6224</v>
      </c>
      <c r="F24" s="66">
        <f>SUM(F15:F23)</f>
        <v>47720.581460000001</v>
      </c>
      <c r="G24" s="66">
        <f>SUM(G15:G23)</f>
        <v>62698.558640000003</v>
      </c>
      <c r="H24" s="334">
        <f>SUM(H15:H23)</f>
        <v>51438.32645</v>
      </c>
      <c r="I24" s="334">
        <f>SUM(I15:I23)</f>
        <v>60096.839849999997</v>
      </c>
      <c r="J24" s="339"/>
      <c r="K24" s="664"/>
      <c r="L24" s="340"/>
      <c r="M24" s="340"/>
      <c r="N24" s="44"/>
    </row>
    <row r="25" spans="2:14" ht="15.75" customHeight="1" x14ac:dyDescent="0.25">
      <c r="B25" s="668" t="s">
        <v>34</v>
      </c>
      <c r="C25" s="668"/>
      <c r="D25" s="68"/>
      <c r="E25" s="66">
        <f>E24</f>
        <v>29225.6224</v>
      </c>
      <c r="F25" s="66">
        <f>F24+E25</f>
        <v>76946.203860000009</v>
      </c>
      <c r="G25" s="66">
        <f>G24+F25</f>
        <v>139644.76250000001</v>
      </c>
      <c r="H25" s="66">
        <f>H24+G25</f>
        <v>191083.08895</v>
      </c>
      <c r="I25" s="66">
        <f>I24+H25</f>
        <v>251179.92879999999</v>
      </c>
      <c r="J25" s="337"/>
      <c r="K25" s="336"/>
      <c r="L25" s="333"/>
      <c r="M25" s="332"/>
      <c r="N25" s="52"/>
    </row>
    <row r="26" spans="2:14" ht="15.75" customHeight="1" x14ac:dyDescent="0.25">
      <c r="B26" s="668" t="s">
        <v>404</v>
      </c>
      <c r="C26" s="668"/>
      <c r="D26" s="68"/>
      <c r="E26" s="67">
        <f>E24/C24</f>
        <v>0.11635333499624752</v>
      </c>
      <c r="F26" s="67">
        <f>F24/C24</f>
        <v>0.18998564769081183</v>
      </c>
      <c r="G26" s="67">
        <f>G24/C24</f>
        <v>0.24961611757571295</v>
      </c>
      <c r="H26" s="67">
        <f>H24/C24</f>
        <v>0.20478677056619979</v>
      </c>
      <c r="I26" s="67">
        <f>I24/C24</f>
        <v>0.23925812917102793</v>
      </c>
      <c r="J26" s="337"/>
      <c r="K26" s="336"/>
      <c r="L26" s="333"/>
      <c r="M26" s="332"/>
      <c r="N26" s="52"/>
    </row>
    <row r="27" spans="2:14" ht="15.75" customHeight="1" x14ac:dyDescent="0.25">
      <c r="B27" s="668" t="s">
        <v>405</v>
      </c>
      <c r="C27" s="668"/>
      <c r="D27" s="68"/>
      <c r="E27" s="67">
        <f>E26</f>
        <v>0.11635333499624752</v>
      </c>
      <c r="F27" s="67">
        <f>F26+E27</f>
        <v>0.30633898268705934</v>
      </c>
      <c r="G27" s="67">
        <f>G26+F27</f>
        <v>0.55595510026277228</v>
      </c>
      <c r="H27" s="67">
        <f>H26+G27</f>
        <v>0.76074187082897204</v>
      </c>
      <c r="I27" s="67">
        <f>I26+H27</f>
        <v>1</v>
      </c>
      <c r="J27" s="53"/>
      <c r="K27" s="335"/>
      <c r="L27" s="338"/>
      <c r="M27" s="52"/>
      <c r="N27" s="52"/>
    </row>
    <row r="28" spans="2:14" ht="15.75" x14ac:dyDescent="0.25">
      <c r="J28" s="53"/>
      <c r="K28" s="51"/>
      <c r="L28" s="52"/>
      <c r="M28" s="52"/>
      <c r="N28" s="52"/>
    </row>
    <row r="29" spans="2:14" ht="15.75" x14ac:dyDescent="0.25">
      <c r="H29" s="330"/>
      <c r="J29" s="54"/>
      <c r="K29" s="51"/>
      <c r="L29" s="55"/>
      <c r="M29" s="55"/>
      <c r="N29" s="55"/>
    </row>
    <row r="30" spans="2:14" x14ac:dyDescent="0.25">
      <c r="B30" s="26"/>
      <c r="C30" s="27"/>
      <c r="D30" s="665" t="s">
        <v>513</v>
      </c>
      <c r="E30" s="665"/>
      <c r="F30" s="665"/>
      <c r="G30" s="665"/>
      <c r="H30" s="665"/>
    </row>
    <row r="31" spans="2:14" x14ac:dyDescent="0.25">
      <c r="B31" s="518"/>
      <c r="C31" s="514"/>
      <c r="D31" s="512"/>
      <c r="E31" s="512"/>
      <c r="F31" s="585"/>
      <c r="G31" s="585"/>
      <c r="H31" s="512"/>
    </row>
    <row r="32" spans="2:14" x14ac:dyDescent="0.25">
      <c r="B32" s="518"/>
      <c r="C32" s="514"/>
      <c r="D32" s="512"/>
      <c r="E32" s="512"/>
      <c r="F32" s="585"/>
      <c r="G32" s="585"/>
      <c r="H32" s="512"/>
    </row>
    <row r="33" spans="2:14" x14ac:dyDescent="0.25">
      <c r="B33" s="518"/>
      <c r="C33" s="514"/>
      <c r="D33" s="512"/>
      <c r="E33" s="512"/>
      <c r="F33" s="585"/>
      <c r="G33" s="585"/>
      <c r="H33" s="512"/>
    </row>
    <row r="34" spans="2:14" x14ac:dyDescent="0.25">
      <c r="B34" s="518"/>
      <c r="C34" s="514"/>
      <c r="D34" s="512"/>
      <c r="E34" s="512"/>
      <c r="F34" s="585"/>
      <c r="G34" s="585"/>
      <c r="H34" s="512"/>
    </row>
    <row r="35" spans="2:14" x14ac:dyDescent="0.25">
      <c r="B35" s="518"/>
      <c r="C35" s="514"/>
      <c r="D35" s="512"/>
      <c r="E35" s="512"/>
      <c r="F35" s="585"/>
      <c r="G35" s="585"/>
      <c r="H35" s="512"/>
    </row>
    <row r="36" spans="2:14" ht="15.75" x14ac:dyDescent="0.25">
      <c r="H36" s="330"/>
      <c r="J36" s="56"/>
      <c r="K36" s="57"/>
      <c r="L36" s="55"/>
      <c r="M36" s="55"/>
      <c r="N36" s="58"/>
    </row>
    <row r="37" spans="2:14" ht="15.75" x14ac:dyDescent="0.25">
      <c r="B37" s="589" t="s">
        <v>509</v>
      </c>
      <c r="C37" s="27"/>
      <c r="D37" s="28"/>
      <c r="E37" s="29"/>
      <c r="F37" s="29"/>
      <c r="G37" s="29"/>
      <c r="H37" s="28"/>
      <c r="J37" s="47"/>
      <c r="K37" s="46"/>
      <c r="L37" s="46"/>
      <c r="M37" s="46"/>
      <c r="N37" s="46"/>
    </row>
    <row r="38" spans="2:14" x14ac:dyDescent="0.25">
      <c r="B38" s="589" t="s">
        <v>512</v>
      </c>
      <c r="C38" s="27"/>
      <c r="D38" s="28"/>
      <c r="E38" s="29"/>
      <c r="F38" s="29"/>
      <c r="G38" s="29"/>
      <c r="H38" s="28"/>
    </row>
    <row r="39" spans="2:14" x14ac:dyDescent="0.25">
      <c r="B39" s="589" t="s">
        <v>510</v>
      </c>
      <c r="C39" s="27"/>
      <c r="D39" s="28"/>
      <c r="E39" s="29"/>
      <c r="F39" s="29"/>
      <c r="G39" s="29"/>
      <c r="H39" s="28"/>
    </row>
    <row r="40" spans="2:14" x14ac:dyDescent="0.25">
      <c r="B40" s="41"/>
      <c r="C40" s="27"/>
      <c r="D40" s="28"/>
      <c r="E40" s="29"/>
      <c r="F40" s="29"/>
      <c r="G40" s="29"/>
      <c r="H40" s="28"/>
    </row>
    <row r="41" spans="2:14" x14ac:dyDescent="0.25">
      <c r="B41" s="26"/>
      <c r="C41" s="27"/>
      <c r="D41" s="28"/>
      <c r="E41" s="29"/>
      <c r="F41" s="29"/>
      <c r="G41" s="29"/>
      <c r="H41" s="28"/>
    </row>
    <row r="42" spans="2:14" x14ac:dyDescent="0.25">
      <c r="B42" s="26"/>
      <c r="C42" s="27"/>
      <c r="D42" s="28"/>
      <c r="E42" s="29"/>
      <c r="F42" s="29"/>
      <c r="G42" s="29"/>
      <c r="H42" s="28"/>
    </row>
  </sheetData>
  <mergeCells count="12">
    <mergeCell ref="B5:I5"/>
    <mergeCell ref="B6:I6"/>
    <mergeCell ref="K19:K24"/>
    <mergeCell ref="L19:N19"/>
    <mergeCell ref="D30:H30"/>
    <mergeCell ref="B8:I9"/>
    <mergeCell ref="E12:I13"/>
    <mergeCell ref="B25:C25"/>
    <mergeCell ref="B10:I10"/>
    <mergeCell ref="B11:I11"/>
    <mergeCell ref="B26:C26"/>
    <mergeCell ref="B27:C27"/>
  </mergeCells>
  <pageMargins left="0.7" right="0.7" top="0.75" bottom="0.75" header="0.3" footer="0.3"/>
  <pageSetup paperSize="9" scale="73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topLeftCell="A7" workbookViewId="0">
      <selection activeCell="C31" sqref="C31"/>
    </sheetView>
  </sheetViews>
  <sheetFormatPr defaultRowHeight="15" x14ac:dyDescent="0.25"/>
  <cols>
    <col min="2" max="2" width="11.7109375" customWidth="1"/>
    <col min="3" max="3" width="38.42578125" customWidth="1"/>
    <col min="5" max="5" width="13.28515625" customWidth="1"/>
    <col min="6" max="6" width="12.7109375" customWidth="1"/>
    <col min="7" max="7" width="13.5703125" customWidth="1"/>
    <col min="8" max="8" width="23.140625" customWidth="1"/>
    <col min="9" max="9" width="12.28515625" customWidth="1"/>
    <col min="10" max="10" width="14" customWidth="1"/>
    <col min="11" max="11" width="3.5703125" hidden="1" customWidth="1"/>
  </cols>
  <sheetData>
    <row r="1" spans="2:12" ht="54" customHeight="1" x14ac:dyDescent="0.25">
      <c r="B1" s="673" t="s">
        <v>48</v>
      </c>
      <c r="C1" s="673"/>
      <c r="D1" s="673"/>
      <c r="E1" s="673"/>
      <c r="F1" s="673"/>
      <c r="G1" s="673"/>
      <c r="H1" s="673"/>
      <c r="I1" s="574"/>
      <c r="J1" s="574"/>
      <c r="K1" s="282"/>
    </row>
    <row r="2" spans="2:12" ht="15.75" x14ac:dyDescent="0.25">
      <c r="B2" s="674" t="s">
        <v>106</v>
      </c>
      <c r="C2" s="674"/>
      <c r="D2" s="674"/>
      <c r="E2" s="674"/>
      <c r="F2" s="674"/>
      <c r="G2" s="674"/>
      <c r="H2" s="674"/>
      <c r="I2" s="575"/>
      <c r="J2" s="575"/>
      <c r="K2" s="283"/>
    </row>
    <row r="3" spans="2:12" ht="15" customHeight="1" x14ac:dyDescent="0.25">
      <c r="B3" s="674"/>
      <c r="C3" s="674"/>
      <c r="D3" s="674"/>
      <c r="E3" s="674"/>
      <c r="F3" s="674"/>
      <c r="G3" s="674"/>
      <c r="H3" s="674"/>
      <c r="I3" s="284"/>
      <c r="J3" s="284"/>
      <c r="K3" s="285"/>
    </row>
    <row r="4" spans="2:12" ht="27.75" customHeight="1" x14ac:dyDescent="0.25">
      <c r="B4" s="675" t="s">
        <v>107</v>
      </c>
      <c r="C4" s="675"/>
      <c r="D4" s="675"/>
      <c r="E4" s="675"/>
      <c r="F4" s="675"/>
      <c r="G4" s="675"/>
      <c r="H4" s="675"/>
      <c r="I4" s="576"/>
      <c r="J4" s="576"/>
      <c r="K4" s="286"/>
    </row>
    <row r="5" spans="2:12" ht="15" customHeight="1" x14ac:dyDescent="0.25">
      <c r="B5" s="576"/>
      <c r="C5" s="576"/>
      <c r="D5" s="576"/>
      <c r="E5" s="576"/>
      <c r="F5" s="576"/>
      <c r="G5" s="576"/>
      <c r="H5" s="576"/>
      <c r="I5" s="576"/>
      <c r="J5" s="576"/>
      <c r="K5" s="286"/>
    </row>
    <row r="6" spans="2:12" x14ac:dyDescent="0.25">
      <c r="B6" s="676" t="s">
        <v>397</v>
      </c>
      <c r="C6" s="676"/>
      <c r="D6" s="676"/>
      <c r="E6" s="676"/>
      <c r="F6" s="676"/>
      <c r="G6" s="676"/>
      <c r="H6" s="676"/>
      <c r="I6" s="577"/>
      <c r="J6" s="577"/>
      <c r="K6" s="287"/>
    </row>
    <row r="7" spans="2:12" ht="35.25" customHeight="1" x14ac:dyDescent="0.25">
      <c r="B7" s="581" t="s">
        <v>49</v>
      </c>
      <c r="C7" s="677" t="s">
        <v>388</v>
      </c>
      <c r="D7" s="678"/>
      <c r="E7" s="678"/>
      <c r="F7" s="678"/>
      <c r="G7" s="678"/>
      <c r="H7" s="679"/>
      <c r="I7" s="298"/>
      <c r="J7" s="573"/>
      <c r="K7" s="681">
        <v>0.25330000000000003</v>
      </c>
      <c r="L7" s="296"/>
    </row>
    <row r="8" spans="2:12" x14ac:dyDescent="0.25">
      <c r="B8" s="292" t="s">
        <v>108</v>
      </c>
      <c r="C8" s="304" t="s">
        <v>398</v>
      </c>
      <c r="D8" s="132"/>
      <c r="E8" s="583"/>
      <c r="F8" s="291"/>
      <c r="G8" s="305" t="s">
        <v>110</v>
      </c>
      <c r="H8" s="584" t="s">
        <v>111</v>
      </c>
      <c r="I8" s="299"/>
      <c r="J8" s="296"/>
      <c r="K8" s="682"/>
      <c r="L8" s="296"/>
    </row>
    <row r="9" spans="2:12" x14ac:dyDescent="0.25">
      <c r="B9" s="293" t="s">
        <v>109</v>
      </c>
      <c r="C9" s="294"/>
      <c r="D9" s="294"/>
      <c r="E9" s="294"/>
      <c r="F9" s="294"/>
      <c r="G9" s="297" t="s">
        <v>113</v>
      </c>
      <c r="H9" s="219" t="s">
        <v>506</v>
      </c>
      <c r="I9" s="300"/>
      <c r="J9" s="299"/>
      <c r="K9" s="301" t="s">
        <v>111</v>
      </c>
      <c r="L9" s="296"/>
    </row>
    <row r="10" spans="2:12" ht="39" customHeight="1" thickBot="1" x14ac:dyDescent="0.3">
      <c r="B10" s="683" t="s">
        <v>112</v>
      </c>
      <c r="C10" s="684"/>
      <c r="D10" s="684"/>
      <c r="E10" s="684"/>
      <c r="F10" s="295"/>
      <c r="G10" s="308" t="s">
        <v>165</v>
      </c>
      <c r="H10" s="307">
        <v>0.2883</v>
      </c>
      <c r="I10" s="302"/>
      <c r="J10" s="303"/>
      <c r="K10" s="303" t="s">
        <v>114</v>
      </c>
      <c r="L10" s="296"/>
    </row>
    <row r="11" spans="2:12" ht="15.75" thickBot="1" x14ac:dyDescent="0.3">
      <c r="B11" s="239"/>
      <c r="C11" s="240" t="s">
        <v>115</v>
      </c>
      <c r="D11" s="240" t="s">
        <v>116</v>
      </c>
      <c r="E11" s="241" t="s">
        <v>163</v>
      </c>
      <c r="F11" s="240" t="s">
        <v>117</v>
      </c>
      <c r="G11" s="289" t="s">
        <v>118</v>
      </c>
      <c r="H11" s="306" t="s">
        <v>119</v>
      </c>
      <c r="I11" s="296"/>
      <c r="J11" s="296"/>
      <c r="K11" s="296"/>
      <c r="L11" s="296"/>
    </row>
    <row r="12" spans="2:12" ht="23.25" customHeight="1" x14ac:dyDescent="0.25">
      <c r="B12" s="685" t="s">
        <v>149</v>
      </c>
      <c r="C12" s="21" t="s">
        <v>399</v>
      </c>
      <c r="D12" s="242" t="s">
        <v>150</v>
      </c>
      <c r="E12" s="221">
        <v>120</v>
      </c>
      <c r="F12" s="221">
        <v>69.849999999999994</v>
      </c>
      <c r="G12" s="222">
        <f>E12*F12</f>
        <v>8382</v>
      </c>
      <c r="H12" s="290"/>
      <c r="I12" s="296"/>
      <c r="J12" s="296"/>
      <c r="K12" s="296"/>
      <c r="L12" s="296"/>
    </row>
    <row r="13" spans="2:12" ht="24" x14ac:dyDescent="0.25">
      <c r="B13" s="685"/>
      <c r="C13" s="582" t="s">
        <v>400</v>
      </c>
      <c r="D13" s="242" t="s">
        <v>150</v>
      </c>
      <c r="E13" s="221">
        <v>8</v>
      </c>
      <c r="F13" s="221">
        <v>20.49</v>
      </c>
      <c r="G13" s="222">
        <f>E13*F13</f>
        <v>163.92</v>
      </c>
      <c r="H13" s="220"/>
      <c r="I13" s="296"/>
      <c r="J13" s="296"/>
      <c r="K13" s="296"/>
      <c r="L13" s="296"/>
    </row>
    <row r="14" spans="2:12" ht="24" x14ac:dyDescent="0.25">
      <c r="B14" s="685"/>
      <c r="C14" s="21" t="s">
        <v>401</v>
      </c>
      <c r="D14" s="242" t="s">
        <v>150</v>
      </c>
      <c r="E14" s="221">
        <v>8</v>
      </c>
      <c r="F14" s="221">
        <v>17.36</v>
      </c>
      <c r="G14" s="222">
        <f>E14*F14</f>
        <v>138.88</v>
      </c>
      <c r="H14" s="220"/>
      <c r="I14" s="296"/>
      <c r="J14" s="296"/>
      <c r="K14" s="296"/>
      <c r="L14" s="296"/>
    </row>
    <row r="15" spans="2:12" x14ac:dyDescent="0.25">
      <c r="B15" s="685"/>
      <c r="C15" s="245"/>
      <c r="D15" s="246"/>
      <c r="E15" s="243"/>
      <c r="F15" s="243"/>
      <c r="G15" s="247"/>
      <c r="H15" s="244">
        <f>SUM(G12:G14)</f>
        <v>8684.7999999999993</v>
      </c>
    </row>
    <row r="16" spans="2:12" x14ac:dyDescent="0.25">
      <c r="B16" s="239"/>
      <c r="C16" s="248" t="s">
        <v>120</v>
      </c>
      <c r="D16" s="248" t="s">
        <v>121</v>
      </c>
      <c r="E16" s="249" t="s">
        <v>122</v>
      </c>
      <c r="F16" s="686" t="s">
        <v>123</v>
      </c>
      <c r="G16" s="686"/>
      <c r="H16" s="687"/>
    </row>
    <row r="17" spans="2:8" x14ac:dyDescent="0.25">
      <c r="B17" s="685" t="s">
        <v>124</v>
      </c>
      <c r="C17" s="250" t="s">
        <v>125</v>
      </c>
      <c r="D17" s="251"/>
      <c r="E17" s="220">
        <f>H15</f>
        <v>8684.7999999999993</v>
      </c>
      <c r="F17" s="688"/>
      <c r="G17" s="689"/>
      <c r="H17" s="690"/>
    </row>
    <row r="18" spans="2:8" x14ac:dyDescent="0.25">
      <c r="B18" s="685"/>
      <c r="C18" s="250" t="s">
        <v>126</v>
      </c>
      <c r="D18" s="223"/>
      <c r="E18" s="220">
        <f>E17*D18</f>
        <v>0</v>
      </c>
      <c r="F18" s="691"/>
      <c r="G18" s="692"/>
      <c r="H18" s="693"/>
    </row>
    <row r="19" spans="2:8" x14ac:dyDescent="0.25">
      <c r="B19" s="685"/>
      <c r="C19" s="250" t="s">
        <v>151</v>
      </c>
      <c r="D19" s="223">
        <v>0.2883</v>
      </c>
      <c r="E19" s="220">
        <f>E17*D19</f>
        <v>2503.8278399999999</v>
      </c>
      <c r="F19" s="691"/>
      <c r="G19" s="692"/>
      <c r="H19" s="693"/>
    </row>
    <row r="20" spans="2:8" ht="15.75" thickBot="1" x14ac:dyDescent="0.3">
      <c r="B20" s="252"/>
      <c r="C20" s="253" t="s">
        <v>127</v>
      </c>
      <c r="D20" s="254"/>
      <c r="E20" s="255">
        <f>E17+E19</f>
        <v>11188.627839999999</v>
      </c>
      <c r="F20" s="694"/>
      <c r="G20" s="695"/>
      <c r="H20" s="696"/>
    </row>
    <row r="23" spans="2:8" ht="15" customHeight="1" x14ac:dyDescent="0.25">
      <c r="C23" s="518"/>
      <c r="D23" s="580"/>
      <c r="E23" s="665" t="s">
        <v>514</v>
      </c>
      <c r="F23" s="665"/>
      <c r="G23" s="665"/>
      <c r="H23" s="665"/>
    </row>
    <row r="24" spans="2:8" x14ac:dyDescent="0.25">
      <c r="C24" s="518"/>
      <c r="D24" s="580"/>
      <c r="E24" s="579"/>
      <c r="F24" s="579"/>
      <c r="G24" s="579"/>
    </row>
    <row r="25" spans="2:8" x14ac:dyDescent="0.25">
      <c r="C25" s="518"/>
      <c r="D25" s="580"/>
      <c r="E25" s="579"/>
      <c r="F25" s="579"/>
      <c r="G25" s="579"/>
    </row>
    <row r="26" spans="2:8" x14ac:dyDescent="0.25">
      <c r="C26" s="518"/>
      <c r="D26" s="580"/>
      <c r="E26" s="579"/>
      <c r="F26" s="579"/>
      <c r="G26" s="579"/>
    </row>
    <row r="28" spans="2:8" x14ac:dyDescent="0.25">
      <c r="C28" s="41" t="s">
        <v>509</v>
      </c>
      <c r="D28" s="580"/>
      <c r="E28" s="28"/>
      <c r="F28" s="29"/>
      <c r="G28" s="28"/>
    </row>
    <row r="29" spans="2:8" x14ac:dyDescent="0.25">
      <c r="C29" s="41" t="s">
        <v>512</v>
      </c>
      <c r="D29" s="580"/>
      <c r="E29" s="28"/>
      <c r="F29" s="29"/>
      <c r="G29" s="28"/>
    </row>
    <row r="30" spans="2:8" x14ac:dyDescent="0.25">
      <c r="C30" s="41" t="s">
        <v>510</v>
      </c>
      <c r="D30" s="580"/>
      <c r="E30" s="28"/>
      <c r="F30" s="29"/>
      <c r="G30" s="28"/>
    </row>
    <row r="31" spans="2:8" x14ac:dyDescent="0.25">
      <c r="C31" s="41"/>
      <c r="D31" s="580"/>
      <c r="E31" s="28"/>
      <c r="F31" s="29"/>
      <c r="G31" s="28"/>
    </row>
    <row r="32" spans="2:8" x14ac:dyDescent="0.25">
      <c r="C32" s="680"/>
      <c r="D32" s="680"/>
      <c r="E32" s="680"/>
      <c r="F32" s="29"/>
      <c r="G32" s="28"/>
    </row>
    <row r="33" spans="3:7" x14ac:dyDescent="0.25">
      <c r="C33" s="680"/>
      <c r="D33" s="680"/>
      <c r="E33" s="680"/>
      <c r="F33" s="29"/>
      <c r="G33" s="28"/>
    </row>
    <row r="34" spans="3:7" x14ac:dyDescent="0.25">
      <c r="C34" s="680"/>
      <c r="D34" s="680"/>
      <c r="E34" s="680"/>
      <c r="F34" s="29"/>
      <c r="G34" s="28"/>
    </row>
    <row r="35" spans="3:7" x14ac:dyDescent="0.25">
      <c r="C35" s="518"/>
      <c r="D35" s="578"/>
      <c r="E35" s="641"/>
      <c r="F35" s="641"/>
      <c r="G35" s="641"/>
    </row>
  </sheetData>
  <mergeCells count="16">
    <mergeCell ref="C32:E32"/>
    <mergeCell ref="C33:E33"/>
    <mergeCell ref="C34:E34"/>
    <mergeCell ref="E35:G35"/>
    <mergeCell ref="K7:K8"/>
    <mergeCell ref="B10:E10"/>
    <mergeCell ref="B12:B15"/>
    <mergeCell ref="F16:H16"/>
    <mergeCell ref="B17:B19"/>
    <mergeCell ref="F17:H20"/>
    <mergeCell ref="E23:H23"/>
    <mergeCell ref="B1:H1"/>
    <mergeCell ref="B2:H3"/>
    <mergeCell ref="B4:H4"/>
    <mergeCell ref="B6:H6"/>
    <mergeCell ref="C7:H7"/>
  </mergeCells>
  <pageMargins left="0.511811024" right="0.511811024" top="0.78740157499999996" bottom="0.78740157499999996" header="0.31496062000000002" footer="0.31496062000000002"/>
  <pageSetup paperSize="9" scale="80" fitToWidth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92"/>
  <sheetViews>
    <sheetView topLeftCell="A337" workbookViewId="0">
      <selection activeCell="H8" sqref="H8"/>
    </sheetView>
  </sheetViews>
  <sheetFormatPr defaultRowHeight="15" x14ac:dyDescent="0.25"/>
  <cols>
    <col min="1" max="1" width="16.42578125" customWidth="1"/>
    <col min="2" max="2" width="22" customWidth="1"/>
    <col min="3" max="3" width="11.7109375" customWidth="1"/>
    <col min="4" max="4" width="13.7109375" customWidth="1"/>
    <col min="5" max="5" width="15" customWidth="1"/>
    <col min="6" max="6" width="11.7109375" customWidth="1"/>
    <col min="7" max="7" width="12.42578125" customWidth="1"/>
    <col min="8" max="8" width="16.28515625" customWidth="1"/>
    <col min="9" max="9" width="9.85546875" customWidth="1"/>
    <col min="10" max="10" width="11.28515625" customWidth="1"/>
    <col min="11" max="11" width="10" bestFit="1" customWidth="1"/>
    <col min="13" max="13" width="10.7109375" customWidth="1"/>
  </cols>
  <sheetData>
    <row r="1" spans="2:17" ht="24.75" x14ac:dyDescent="0.25">
      <c r="B1" s="642" t="s">
        <v>0</v>
      </c>
      <c r="C1" s="642"/>
      <c r="D1" s="642"/>
      <c r="E1" s="642"/>
      <c r="F1" s="642"/>
      <c r="G1" s="642"/>
      <c r="H1" s="642"/>
      <c r="I1" s="642"/>
      <c r="J1" s="642"/>
      <c r="K1" s="642"/>
      <c r="L1" s="642"/>
    </row>
    <row r="2" spans="2:17" x14ac:dyDescent="0.25">
      <c r="B2" s="663" t="s">
        <v>106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</row>
    <row r="3" spans="2:17" ht="19.5" x14ac:dyDescent="0.25">
      <c r="B3" s="723" t="s">
        <v>69</v>
      </c>
      <c r="C3" s="723"/>
      <c r="D3" s="723"/>
      <c r="E3" s="723"/>
      <c r="F3" s="723"/>
      <c r="G3" s="723"/>
      <c r="H3" s="723"/>
      <c r="I3" s="723"/>
      <c r="J3" s="723"/>
      <c r="K3" s="723"/>
      <c r="L3" s="723"/>
    </row>
    <row r="4" spans="2:17" x14ac:dyDescent="0.25">
      <c r="B4" s="645" t="s">
        <v>387</v>
      </c>
      <c r="C4" s="645"/>
      <c r="D4" s="645"/>
      <c r="E4" s="645"/>
      <c r="F4" s="645"/>
      <c r="G4" s="645"/>
      <c r="H4" s="645"/>
      <c r="I4" s="645"/>
      <c r="J4" s="645"/>
      <c r="K4" s="645"/>
      <c r="L4" s="645"/>
    </row>
    <row r="5" spans="2:17" x14ac:dyDescent="0.25">
      <c r="B5" s="645" t="s">
        <v>203</v>
      </c>
      <c r="C5" s="645"/>
      <c r="D5" s="645"/>
      <c r="E5" s="645"/>
      <c r="F5" s="645"/>
      <c r="G5" s="645"/>
      <c r="H5" s="645"/>
      <c r="I5" s="645"/>
      <c r="J5" s="645"/>
      <c r="K5" s="139"/>
      <c r="L5" s="140"/>
    </row>
    <row r="6" spans="2:17" x14ac:dyDescent="0.25">
      <c r="B6" s="378"/>
      <c r="C6" s="378"/>
      <c r="D6" s="378"/>
      <c r="E6" s="378"/>
      <c r="F6" s="378"/>
      <c r="G6" s="378"/>
      <c r="H6" s="378"/>
      <c r="I6" s="378"/>
      <c r="J6" s="378"/>
      <c r="K6" s="354"/>
      <c r="L6" s="141"/>
      <c r="M6" s="217"/>
      <c r="N6" s="217"/>
      <c r="O6" s="217"/>
      <c r="P6" s="217"/>
      <c r="Q6" s="217"/>
    </row>
    <row r="7" spans="2:17" x14ac:dyDescent="0.25">
      <c r="B7" s="365" t="s">
        <v>507</v>
      </c>
      <c r="C7" s="724" t="s">
        <v>70</v>
      </c>
      <c r="D7" s="724"/>
      <c r="E7" s="724"/>
      <c r="F7" s="724"/>
      <c r="G7" s="724"/>
      <c r="H7" s="724"/>
      <c r="I7" s="724"/>
      <c r="J7" s="724"/>
      <c r="K7" s="724"/>
      <c r="L7" s="142"/>
      <c r="M7" s="217"/>
      <c r="N7" s="217"/>
      <c r="O7" s="217"/>
      <c r="P7" s="217"/>
      <c r="Q7" s="217"/>
    </row>
    <row r="8" spans="2:17" x14ac:dyDescent="0.25">
      <c r="B8" s="359"/>
      <c r="C8" s="143"/>
      <c r="D8" s="144"/>
      <c r="E8" s="144"/>
      <c r="F8" s="144"/>
      <c r="G8" s="144"/>
      <c r="H8" s="144"/>
      <c r="I8" s="144"/>
      <c r="J8" s="143"/>
      <c r="K8" s="143"/>
      <c r="L8" s="75"/>
      <c r="M8" s="217"/>
      <c r="N8" s="217"/>
      <c r="O8" s="217"/>
      <c r="P8" s="217"/>
      <c r="Q8" s="217"/>
    </row>
    <row r="9" spans="2:17" x14ac:dyDescent="0.25">
      <c r="B9" s="374" t="s">
        <v>12</v>
      </c>
      <c r="C9" s="715" t="str">
        <f>'[2]PLANILHA ORÇAMENTÁRIA'!E12</f>
        <v xml:space="preserve">PLACA DE OBRA EM CHAPA DE ACO GALVANIZADO </v>
      </c>
      <c r="D9" s="715"/>
      <c r="E9" s="715"/>
      <c r="F9" s="715"/>
      <c r="G9" s="715"/>
      <c r="H9" s="715"/>
      <c r="I9" s="715"/>
      <c r="J9" s="715"/>
      <c r="K9" s="715"/>
      <c r="L9" s="715"/>
      <c r="M9" s="217"/>
      <c r="N9" s="217"/>
      <c r="O9" s="217"/>
      <c r="P9" s="217"/>
      <c r="Q9" s="217"/>
    </row>
    <row r="10" spans="2:17" s="217" customFormat="1" ht="24.75" customHeight="1" thickBot="1" x14ac:dyDescent="0.3">
      <c r="B10" s="621"/>
      <c r="C10" s="732" t="s">
        <v>521</v>
      </c>
      <c r="D10" s="732"/>
      <c r="E10" s="625"/>
      <c r="F10" s="753" t="s">
        <v>522</v>
      </c>
      <c r="G10" s="753"/>
      <c r="H10" s="625" t="s">
        <v>163</v>
      </c>
      <c r="I10" s="732"/>
      <c r="J10" s="732"/>
      <c r="K10" s="732"/>
      <c r="L10" s="732"/>
      <c r="M10" s="321"/>
    </row>
    <row r="11" spans="2:17" s="217" customFormat="1" ht="15.75" thickBot="1" x14ac:dyDescent="0.3">
      <c r="B11" s="621"/>
      <c r="C11" s="145"/>
      <c r="D11" s="393">
        <v>2</v>
      </c>
      <c r="E11" s="393" t="s">
        <v>74</v>
      </c>
      <c r="F11" s="393">
        <v>1.25</v>
      </c>
      <c r="G11" s="393" t="s">
        <v>74</v>
      </c>
      <c r="H11" s="640">
        <v>1</v>
      </c>
      <c r="I11" s="147">
        <f>D11*F11*H11</f>
        <v>2.5</v>
      </c>
      <c r="J11" s="148" t="s">
        <v>73</v>
      </c>
      <c r="K11" s="143"/>
      <c r="L11" s="75"/>
    </row>
    <row r="12" spans="2:17" s="217" customFormat="1" x14ac:dyDescent="0.25">
      <c r="B12" s="621"/>
      <c r="C12" s="143"/>
      <c r="D12" s="144"/>
      <c r="E12" s="144"/>
      <c r="F12" s="144"/>
      <c r="G12" s="144"/>
      <c r="H12" s="144"/>
      <c r="I12" s="144"/>
      <c r="J12" s="143"/>
      <c r="K12" s="143"/>
      <c r="L12" s="75"/>
    </row>
    <row r="13" spans="2:17" x14ac:dyDescent="0.25">
      <c r="B13" s="374" t="s">
        <v>99</v>
      </c>
      <c r="C13" s="715" t="s">
        <v>38</v>
      </c>
      <c r="D13" s="715"/>
      <c r="E13" s="715"/>
      <c r="F13" s="715"/>
      <c r="G13" s="715"/>
      <c r="H13" s="715"/>
      <c r="I13" s="715"/>
      <c r="J13" s="715"/>
      <c r="K13" s="715"/>
      <c r="L13" s="715"/>
      <c r="M13" s="217"/>
      <c r="N13" s="217"/>
      <c r="O13" s="217"/>
      <c r="P13" s="217"/>
      <c r="Q13" s="217"/>
    </row>
    <row r="14" spans="2:17" s="217" customFormat="1" ht="15.75" thickBot="1" x14ac:dyDescent="0.3">
      <c r="B14" s="621"/>
      <c r="C14" s="732" t="s">
        <v>76</v>
      </c>
      <c r="D14" s="732"/>
      <c r="E14" s="144"/>
      <c r="F14" s="733" t="s">
        <v>204</v>
      </c>
      <c r="G14" s="733"/>
      <c r="H14" s="144"/>
      <c r="I14" s="733" t="s">
        <v>29</v>
      </c>
      <c r="J14" s="733"/>
      <c r="K14" s="143"/>
      <c r="L14" s="75"/>
    </row>
    <row r="15" spans="2:17" s="217" customFormat="1" ht="15.75" thickBot="1" x14ac:dyDescent="0.3">
      <c r="B15" s="621"/>
      <c r="C15" s="734">
        <v>2</v>
      </c>
      <c r="D15" s="734"/>
      <c r="E15" s="393" t="s">
        <v>71</v>
      </c>
      <c r="F15" s="735">
        <v>3</v>
      </c>
      <c r="G15" s="735"/>
      <c r="H15" s="393" t="s">
        <v>72</v>
      </c>
      <c r="I15" s="152">
        <f>C15*F15</f>
        <v>6</v>
      </c>
      <c r="J15" s="148" t="s">
        <v>45</v>
      </c>
      <c r="K15" s="143"/>
      <c r="L15" s="75"/>
    </row>
    <row r="16" spans="2:17" s="217" customFormat="1" x14ac:dyDescent="0.25">
      <c r="B16" s="621"/>
      <c r="C16" s="143"/>
      <c r="D16" s="144"/>
      <c r="E16" s="144"/>
      <c r="F16" s="144"/>
      <c r="G16" s="144"/>
      <c r="H16" s="144"/>
      <c r="I16" s="144"/>
      <c r="J16" s="143"/>
      <c r="K16" s="143"/>
      <c r="L16" s="75"/>
    </row>
    <row r="17" spans="2:17" x14ac:dyDescent="0.25">
      <c r="B17" s="374" t="s">
        <v>134</v>
      </c>
      <c r="C17" s="715" t="str">
        <f>'[2]PLANILHA ORÇAMENTÁRIA'!E11</f>
        <v>EXECUÇÃO DE SANITÁRIO E VESTIÁRIO EM CANTEIRO DE OBRA EM CHAPA DE MADEIRA COMPENSADA, NÃO INCLUSO MOBILIÁRIO. AF_02/2016</v>
      </c>
      <c r="D17" s="715"/>
      <c r="E17" s="715"/>
      <c r="F17" s="715"/>
      <c r="G17" s="715"/>
      <c r="H17" s="715"/>
      <c r="I17" s="715"/>
      <c r="J17" s="715"/>
      <c r="K17" s="715"/>
      <c r="L17" s="715"/>
      <c r="M17" s="217"/>
      <c r="N17" s="217"/>
      <c r="O17" s="217"/>
      <c r="P17" s="217"/>
      <c r="Q17" s="217"/>
    </row>
    <row r="18" spans="2:17" s="217" customFormat="1" ht="24.75" thickBot="1" x14ac:dyDescent="0.3">
      <c r="B18" s="359"/>
      <c r="C18" s="360"/>
      <c r="D18" s="360" t="s">
        <v>170</v>
      </c>
      <c r="E18" s="360"/>
      <c r="F18" s="360" t="s">
        <v>97</v>
      </c>
      <c r="G18" s="360"/>
      <c r="H18" s="360"/>
      <c r="I18" s="360"/>
      <c r="J18" s="360"/>
      <c r="K18" s="360"/>
      <c r="L18" s="360"/>
    </row>
    <row r="19" spans="2:17" ht="15.75" thickBot="1" x14ac:dyDescent="0.3">
      <c r="B19" s="359"/>
      <c r="C19" s="145"/>
      <c r="D19" s="146">
        <v>1</v>
      </c>
      <c r="E19" s="146" t="s">
        <v>71</v>
      </c>
      <c r="F19" s="146">
        <v>1.2</v>
      </c>
      <c r="G19" s="146" t="s">
        <v>72</v>
      </c>
      <c r="H19" s="268">
        <f>D19*F19</f>
        <v>1.2</v>
      </c>
      <c r="I19" s="269" t="s">
        <v>75</v>
      </c>
      <c r="J19" s="143"/>
      <c r="K19" s="143"/>
      <c r="L19" s="75"/>
      <c r="M19" s="217"/>
      <c r="N19" s="217"/>
      <c r="O19" s="217"/>
      <c r="P19" s="217"/>
      <c r="Q19" s="217"/>
    </row>
    <row r="20" spans="2:17" x14ac:dyDescent="0.25">
      <c r="B20" s="359"/>
      <c r="C20" s="145"/>
      <c r="D20" s="146"/>
      <c r="E20" s="146"/>
      <c r="F20" s="146"/>
      <c r="G20" s="375"/>
      <c r="H20" s="377"/>
      <c r="I20" s="150"/>
      <c r="J20" s="143"/>
      <c r="K20" s="143"/>
      <c r="L20" s="75"/>
      <c r="M20" s="217"/>
      <c r="N20" s="217"/>
      <c r="O20" s="217"/>
      <c r="P20" s="217"/>
      <c r="Q20" s="217"/>
    </row>
    <row r="21" spans="2:17" x14ac:dyDescent="0.25">
      <c r="B21" s="359"/>
      <c r="C21" s="145"/>
      <c r="D21" s="368"/>
      <c r="E21" s="368"/>
      <c r="F21" s="368"/>
      <c r="G21" s="368"/>
      <c r="H21" s="377"/>
      <c r="I21" s="150"/>
      <c r="J21" s="143"/>
      <c r="K21" s="143"/>
      <c r="L21" s="75"/>
      <c r="M21" s="401"/>
      <c r="N21" s="401"/>
      <c r="O21" s="401"/>
      <c r="P21" s="401"/>
      <c r="Q21" s="401"/>
    </row>
    <row r="22" spans="2:17" s="217" customFormat="1" x14ac:dyDescent="0.25">
      <c r="B22" s="374" t="s">
        <v>206</v>
      </c>
      <c r="C22" s="729" t="s">
        <v>205</v>
      </c>
      <c r="D22" s="729"/>
      <c r="E22" s="729"/>
      <c r="F22" s="729"/>
      <c r="G22" s="729"/>
      <c r="H22" s="729"/>
      <c r="I22" s="729"/>
      <c r="J22" s="729"/>
      <c r="K22" s="729"/>
      <c r="L22" s="729"/>
      <c r="M22" s="401"/>
      <c r="N22" s="401"/>
      <c r="O22" s="401"/>
      <c r="P22" s="401"/>
      <c r="Q22" s="401"/>
    </row>
    <row r="23" spans="2:17" s="215" customFormat="1" ht="52.5" customHeight="1" x14ac:dyDescent="0.25">
      <c r="B23" s="730" t="s">
        <v>503</v>
      </c>
      <c r="C23" s="730"/>
      <c r="D23" s="731" t="s">
        <v>502</v>
      </c>
      <c r="E23" s="731"/>
      <c r="F23" s="731"/>
      <c r="G23" s="731"/>
      <c r="H23" s="731"/>
      <c r="I23" s="731"/>
      <c r="J23" s="731"/>
      <c r="K23" s="731"/>
      <c r="L23" s="731"/>
      <c r="M23" s="402"/>
      <c r="N23" s="402"/>
      <c r="O23" s="402"/>
      <c r="P23" s="402"/>
      <c r="Q23" s="402"/>
    </row>
    <row r="24" spans="2:17" x14ac:dyDescent="0.25">
      <c r="B24" s="366"/>
      <c r="C24" s="366"/>
      <c r="D24" s="316"/>
      <c r="E24" s="366"/>
      <c r="F24" s="366"/>
      <c r="G24" s="317"/>
      <c r="H24" s="208"/>
      <c r="I24" s="372"/>
      <c r="J24" s="367"/>
      <c r="K24" s="367"/>
      <c r="L24" s="367"/>
      <c r="M24" s="401"/>
      <c r="N24" s="401"/>
      <c r="O24" s="401"/>
      <c r="P24" s="401"/>
      <c r="Q24" s="401"/>
    </row>
    <row r="25" spans="2:17" s="215" customFormat="1" ht="18" customHeight="1" x14ac:dyDescent="0.25">
      <c r="B25" s="730" t="s">
        <v>504</v>
      </c>
      <c r="C25" s="730"/>
      <c r="D25" s="731" t="s">
        <v>502</v>
      </c>
      <c r="E25" s="731"/>
      <c r="F25" s="731"/>
      <c r="G25" s="731"/>
      <c r="H25" s="731"/>
      <c r="I25" s="731"/>
      <c r="J25" s="731"/>
      <c r="K25" s="731"/>
      <c r="L25" s="731"/>
      <c r="M25" s="402"/>
      <c r="N25" s="402"/>
      <c r="O25" s="402"/>
      <c r="P25" s="402"/>
      <c r="Q25" s="402"/>
    </row>
    <row r="26" spans="2:17" x14ac:dyDescent="0.25">
      <c r="B26" s="366"/>
      <c r="C26" s="366"/>
      <c r="D26" s="316"/>
      <c r="E26" s="366"/>
      <c r="F26" s="366"/>
      <c r="G26" s="317"/>
      <c r="H26" s="208"/>
      <c r="I26" s="372"/>
      <c r="J26" s="367"/>
      <c r="K26" s="367"/>
      <c r="L26" s="367"/>
      <c r="M26" s="401"/>
      <c r="N26" s="401"/>
      <c r="O26" s="401"/>
      <c r="P26" s="401"/>
      <c r="Q26" s="401"/>
    </row>
    <row r="27" spans="2:17" ht="27.75" customHeight="1" x14ac:dyDescent="0.25">
      <c r="B27" s="261" t="s">
        <v>213</v>
      </c>
      <c r="C27" s="739" t="str">
        <f>[3]PLANILHA!D19</f>
        <v xml:space="preserve">
SERVIÇOS RODOVIÁRIOS - SINALIZAÇÃO PARA SEGURANÇA NA EXECUÇÃO DA OBRA
</v>
      </c>
      <c r="D27" s="739"/>
      <c r="E27" s="739"/>
      <c r="F27" s="739"/>
      <c r="G27" s="739"/>
      <c r="H27" s="739"/>
      <c r="I27" s="739"/>
      <c r="J27" s="739"/>
      <c r="K27" s="739"/>
      <c r="L27" s="142"/>
      <c r="M27" s="217"/>
      <c r="N27" s="217"/>
      <c r="O27" s="217"/>
      <c r="P27" s="217"/>
      <c r="Q27" s="217"/>
    </row>
    <row r="28" spans="2:17" x14ac:dyDescent="0.25">
      <c r="B28" s="371"/>
      <c r="C28" s="372"/>
      <c r="D28" s="372"/>
      <c r="E28" s="372"/>
      <c r="F28" s="372"/>
      <c r="G28" s="372"/>
      <c r="H28" s="372"/>
      <c r="I28" s="372"/>
      <c r="J28" s="372"/>
      <c r="K28" s="159"/>
      <c r="L28" s="207"/>
      <c r="M28" s="217"/>
      <c r="N28" s="217"/>
      <c r="O28" s="217"/>
      <c r="P28" s="217"/>
      <c r="Q28" s="217"/>
    </row>
    <row r="29" spans="2:17" ht="15.75" thickBot="1" x14ac:dyDescent="0.3">
      <c r="B29" s="262" t="s">
        <v>20</v>
      </c>
      <c r="C29" s="697" t="s">
        <v>207</v>
      </c>
      <c r="D29" s="697"/>
      <c r="E29" s="697"/>
      <c r="F29" s="697"/>
      <c r="G29" s="697"/>
      <c r="H29" s="697"/>
      <c r="I29" s="697"/>
      <c r="J29" s="697"/>
      <c r="K29" s="697"/>
      <c r="L29" s="207"/>
      <c r="M29" s="217"/>
      <c r="N29" s="217"/>
      <c r="O29" s="217"/>
      <c r="P29" s="217"/>
      <c r="Q29" s="217"/>
    </row>
    <row r="30" spans="2:17" s="217" customFormat="1" ht="25.5" customHeight="1" thickBot="1" x14ac:dyDescent="0.3">
      <c r="B30" s="740" t="s">
        <v>326</v>
      </c>
      <c r="C30" s="740"/>
      <c r="D30" s="741"/>
      <c r="E30" s="323">
        <v>5</v>
      </c>
      <c r="F30" s="269" t="s">
        <v>86</v>
      </c>
      <c r="G30" s="721"/>
      <c r="H30" s="722"/>
      <c r="I30" s="623"/>
      <c r="J30" s="623"/>
      <c r="K30" s="159"/>
      <c r="L30" s="207"/>
    </row>
    <row r="31" spans="2:17" x14ac:dyDescent="0.25">
      <c r="B31" s="371"/>
      <c r="C31" s="159"/>
      <c r="D31" s="372"/>
      <c r="E31" s="372"/>
      <c r="F31" s="208"/>
      <c r="G31" s="372"/>
      <c r="H31" s="372"/>
      <c r="I31" s="372"/>
      <c r="J31" s="372"/>
      <c r="K31" s="159"/>
      <c r="L31" s="207"/>
      <c r="M31" s="217"/>
      <c r="N31" s="217"/>
      <c r="O31" s="217"/>
      <c r="P31" s="217"/>
      <c r="Q31" s="217"/>
    </row>
    <row r="32" spans="2:17" x14ac:dyDescent="0.25">
      <c r="B32" s="262" t="s">
        <v>104</v>
      </c>
      <c r="C32" s="697" t="s">
        <v>208</v>
      </c>
      <c r="D32" s="697"/>
      <c r="E32" s="697"/>
      <c r="F32" s="697"/>
      <c r="G32" s="697"/>
      <c r="H32" s="697"/>
      <c r="I32" s="697"/>
      <c r="J32" s="697"/>
      <c r="K32" s="697"/>
      <c r="L32" s="697"/>
      <c r="M32" s="217"/>
      <c r="N32" s="217"/>
      <c r="O32" s="217"/>
      <c r="P32" s="217"/>
      <c r="Q32" s="217"/>
    </row>
    <row r="33" spans="1:17" s="217" customFormat="1" ht="75.75" customHeight="1" x14ac:dyDescent="0.25">
      <c r="B33" s="620"/>
      <c r="C33" s="623"/>
      <c r="D33" s="623"/>
      <c r="E33" s="623"/>
      <c r="F33" s="623"/>
      <c r="G33" s="623"/>
      <c r="H33" s="623"/>
      <c r="I33" s="744" t="s">
        <v>406</v>
      </c>
      <c r="J33" s="745"/>
      <c r="K33" s="745"/>
      <c r="L33" s="745"/>
    </row>
    <row r="34" spans="1:17" s="217" customFormat="1" ht="15" customHeight="1" x14ac:dyDescent="0.25">
      <c r="B34" s="232"/>
      <c r="C34" s="162"/>
      <c r="D34" s="742"/>
      <c r="E34" s="743"/>
      <c r="F34" s="155" t="s">
        <v>78</v>
      </c>
      <c r="G34" s="155" t="s">
        <v>89</v>
      </c>
      <c r="H34" s="165" t="s">
        <v>209</v>
      </c>
      <c r="I34" s="637"/>
      <c r="J34" s="638"/>
      <c r="K34" s="638"/>
      <c r="L34" s="638"/>
    </row>
    <row r="35" spans="1:17" s="217" customFormat="1" ht="25.5" customHeight="1" x14ac:dyDescent="0.25">
      <c r="A35" s="405"/>
      <c r="B35" s="626"/>
      <c r="C35" s="626"/>
      <c r="E35" s="639" t="s">
        <v>81</v>
      </c>
      <c r="F35" s="39">
        <v>46.85</v>
      </c>
      <c r="G35" s="157">
        <v>2</v>
      </c>
      <c r="H35" s="39">
        <f>F35*G35</f>
        <v>93.7</v>
      </c>
      <c r="I35" s="807" t="s">
        <v>523</v>
      </c>
      <c r="J35" s="722"/>
      <c r="K35" s="722"/>
      <c r="L35" s="722"/>
    </row>
    <row r="36" spans="1:17" s="217" customFormat="1" ht="15.75" thickBot="1" x14ac:dyDescent="0.3">
      <c r="A36" s="405"/>
      <c r="B36" s="626"/>
      <c r="C36" s="626"/>
      <c r="E36" s="639"/>
      <c r="F36" s="39"/>
      <c r="G36" s="157"/>
      <c r="H36" s="39"/>
      <c r="I36" s="807"/>
      <c r="J36" s="722"/>
      <c r="K36" s="722"/>
      <c r="L36" s="722"/>
    </row>
    <row r="37" spans="1:17" s="217" customFormat="1" ht="15.75" thickBot="1" x14ac:dyDescent="0.3">
      <c r="B37" s="621"/>
      <c r="C37" s="143"/>
      <c r="D37" s="144"/>
      <c r="E37" s="144"/>
      <c r="F37" s="144"/>
      <c r="G37" s="144"/>
      <c r="H37" s="152">
        <f>SUM(H35:H36)</f>
        <v>93.7</v>
      </c>
      <c r="I37" s="148" t="s">
        <v>45</v>
      </c>
      <c r="J37" s="143"/>
      <c r="K37" s="143"/>
      <c r="L37" s="75"/>
    </row>
    <row r="38" spans="1:17" x14ac:dyDescent="0.25">
      <c r="B38" s="371"/>
      <c r="C38" s="159"/>
      <c r="D38" s="209"/>
      <c r="E38" s="209"/>
      <c r="F38" s="209"/>
      <c r="G38" s="209"/>
      <c r="H38" s="263"/>
      <c r="I38" s="263"/>
      <c r="J38" s="210"/>
      <c r="K38" s="188"/>
      <c r="L38" s="207"/>
      <c r="M38" s="217"/>
      <c r="N38" s="217"/>
      <c r="O38" s="217"/>
      <c r="P38" s="217"/>
      <c r="Q38" s="217"/>
    </row>
    <row r="39" spans="1:17" s="217" customFormat="1" ht="15.75" thickBot="1" x14ac:dyDescent="0.3">
      <c r="B39" s="363" t="s">
        <v>152</v>
      </c>
      <c r="C39" s="736" t="s">
        <v>210</v>
      </c>
      <c r="D39" s="736"/>
      <c r="E39" s="736"/>
      <c r="F39" s="736"/>
      <c r="G39" s="736"/>
      <c r="H39" s="736"/>
      <c r="I39" s="736"/>
      <c r="J39" s="736"/>
      <c r="K39" s="736"/>
      <c r="L39" s="736"/>
      <c r="M39" s="401"/>
      <c r="N39" s="401"/>
      <c r="O39" s="401"/>
      <c r="P39" s="401"/>
      <c r="Q39" s="401"/>
    </row>
    <row r="40" spans="1:17" ht="15.75" thickBot="1" x14ac:dyDescent="0.3">
      <c r="B40" s="371"/>
      <c r="C40" s="698" t="s">
        <v>211</v>
      </c>
      <c r="D40" s="699"/>
      <c r="E40" s="152">
        <v>2</v>
      </c>
      <c r="F40" s="148" t="s">
        <v>86</v>
      </c>
      <c r="G40" s="721" t="s">
        <v>212</v>
      </c>
      <c r="H40" s="722"/>
      <c r="I40" s="372"/>
      <c r="J40" s="372"/>
      <c r="K40" s="159"/>
      <c r="L40" s="207"/>
      <c r="M40" s="217"/>
      <c r="N40" s="217"/>
      <c r="O40" s="217"/>
      <c r="P40" s="217"/>
      <c r="Q40" s="217"/>
    </row>
    <row r="41" spans="1:17" s="217" customFormat="1" x14ac:dyDescent="0.25">
      <c r="B41" s="371"/>
      <c r="C41" s="371"/>
      <c r="D41" s="403"/>
      <c r="E41" s="404"/>
      <c r="F41" s="355"/>
      <c r="G41" s="355"/>
      <c r="H41" s="355"/>
      <c r="I41" s="355"/>
      <c r="J41" s="355"/>
      <c r="K41" s="355"/>
      <c r="L41" s="367"/>
      <c r="M41" s="401"/>
      <c r="N41" s="401"/>
      <c r="O41" s="401"/>
      <c r="P41" s="401"/>
      <c r="Q41" s="401"/>
    </row>
    <row r="42" spans="1:17" s="215" customFormat="1" x14ac:dyDescent="0.25">
      <c r="B42" s="309" t="s">
        <v>415</v>
      </c>
      <c r="C42" s="737" t="s">
        <v>214</v>
      </c>
      <c r="D42" s="737"/>
      <c r="E42" s="737"/>
      <c r="F42" s="737"/>
      <c r="G42" s="737"/>
      <c r="H42" s="737"/>
      <c r="I42" s="737"/>
      <c r="J42" s="737"/>
      <c r="K42" s="737"/>
      <c r="L42" s="407"/>
      <c r="M42" s="402"/>
      <c r="N42" s="402"/>
      <c r="O42" s="402"/>
      <c r="P42" s="402"/>
      <c r="Q42" s="402"/>
    </row>
    <row r="43" spans="1:17" x14ac:dyDescent="0.25">
      <c r="B43" s="359"/>
      <c r="C43" s="143"/>
      <c r="D43" s="144"/>
      <c r="E43" s="144"/>
      <c r="F43" s="144"/>
      <c r="G43" s="144"/>
      <c r="H43" s="150"/>
      <c r="I43" s="212"/>
      <c r="J43" s="143"/>
      <c r="K43" s="143"/>
      <c r="L43" s="75"/>
      <c r="M43" s="401"/>
      <c r="N43" s="401"/>
      <c r="O43" s="401"/>
      <c r="P43" s="401"/>
      <c r="Q43" s="401"/>
    </row>
    <row r="44" spans="1:17" s="215" customFormat="1" ht="38.25" customHeight="1" x14ac:dyDescent="0.25">
      <c r="B44" s="363" t="s">
        <v>21</v>
      </c>
      <c r="C44" s="697" t="s">
        <v>215</v>
      </c>
      <c r="D44" s="697"/>
      <c r="E44" s="697"/>
      <c r="F44" s="697"/>
      <c r="G44" s="697"/>
      <c r="H44" s="697"/>
      <c r="I44" s="697"/>
      <c r="J44" s="697"/>
      <c r="K44" s="697"/>
      <c r="L44" s="140"/>
      <c r="M44" s="258"/>
      <c r="N44" s="258"/>
      <c r="O44" s="258"/>
      <c r="P44" s="258"/>
      <c r="Q44" s="258"/>
    </row>
    <row r="45" spans="1:17" x14ac:dyDescent="0.25">
      <c r="B45" s="351"/>
      <c r="C45" s="738"/>
      <c r="D45" s="738"/>
      <c r="E45" s="738"/>
      <c r="F45" s="738"/>
      <c r="G45" s="738"/>
      <c r="H45" s="738"/>
      <c r="I45" s="738"/>
      <c r="J45" s="738"/>
      <c r="K45" s="738"/>
      <c r="L45" s="738"/>
      <c r="M45" s="217"/>
      <c r="N45" s="217"/>
      <c r="O45" s="217"/>
      <c r="P45" s="217"/>
      <c r="Q45" s="217"/>
    </row>
    <row r="46" spans="1:17" ht="33.75" x14ac:dyDescent="0.25">
      <c r="B46" s="231"/>
      <c r="C46" s="162"/>
      <c r="D46" s="163"/>
      <c r="E46" s="155" t="s">
        <v>216</v>
      </c>
      <c r="F46" s="155" t="s">
        <v>217</v>
      </c>
      <c r="G46" s="155" t="s">
        <v>218</v>
      </c>
      <c r="H46" s="164" t="s">
        <v>8</v>
      </c>
      <c r="I46" s="165" t="s">
        <v>79</v>
      </c>
      <c r="J46" s="746" t="s">
        <v>329</v>
      </c>
      <c r="K46" s="747"/>
      <c r="L46" s="747"/>
      <c r="M46" s="217"/>
      <c r="N46" s="217"/>
      <c r="O46" s="217"/>
      <c r="P46" s="217"/>
      <c r="Q46" s="217"/>
    </row>
    <row r="47" spans="1:17" ht="26.25" customHeight="1" thickBot="1" x14ac:dyDescent="0.3">
      <c r="B47" s="231"/>
      <c r="C47" s="702" t="s">
        <v>357</v>
      </c>
      <c r="D47" s="703"/>
      <c r="E47" s="157">
        <v>1.3</v>
      </c>
      <c r="F47" s="157">
        <v>1.1000000000000001</v>
      </c>
      <c r="G47" s="157">
        <v>1.3</v>
      </c>
      <c r="H47" s="167">
        <v>2</v>
      </c>
      <c r="I47" s="39">
        <f>E47*F47*G47*H47</f>
        <v>3.7180000000000004</v>
      </c>
      <c r="J47" s="162"/>
      <c r="K47" s="166"/>
      <c r="L47" s="163"/>
      <c r="M47" s="217"/>
      <c r="N47" s="217"/>
      <c r="O47" s="217"/>
      <c r="P47" s="217"/>
      <c r="Q47" s="217"/>
    </row>
    <row r="48" spans="1:17" ht="15.75" thickBot="1" x14ac:dyDescent="0.3">
      <c r="B48" s="359"/>
      <c r="C48" s="143"/>
      <c r="D48" s="75"/>
      <c r="E48" s="144"/>
      <c r="F48" s="144"/>
      <c r="G48" s="144"/>
      <c r="H48" s="144"/>
      <c r="I48" s="168">
        <f>SUM(I47:I47)</f>
        <v>3.7180000000000004</v>
      </c>
      <c r="J48" s="408" t="s">
        <v>83</v>
      </c>
      <c r="K48" s="143"/>
      <c r="L48" s="75"/>
      <c r="M48" s="217"/>
      <c r="N48" s="217"/>
      <c r="O48" s="217"/>
      <c r="P48" s="217"/>
      <c r="Q48" s="217"/>
    </row>
    <row r="49" spans="1:17" x14ac:dyDescent="0.25">
      <c r="B49" s="351"/>
      <c r="C49" s="159"/>
      <c r="D49" s="160"/>
      <c r="E49" s="149"/>
      <c r="F49" s="149"/>
      <c r="G49" s="149"/>
      <c r="H49" s="377"/>
      <c r="I49" s="149"/>
      <c r="J49" s="159"/>
      <c r="K49" s="161"/>
      <c r="L49" s="160"/>
      <c r="M49" s="217"/>
      <c r="N49" s="217"/>
      <c r="O49" s="217"/>
      <c r="P49" s="217"/>
      <c r="Q49" s="217"/>
    </row>
    <row r="50" spans="1:17" x14ac:dyDescent="0.25">
      <c r="B50" s="351"/>
      <c r="C50" s="738"/>
      <c r="D50" s="738"/>
      <c r="E50" s="738"/>
      <c r="F50" s="738"/>
      <c r="G50" s="738"/>
      <c r="H50" s="738"/>
      <c r="I50" s="738"/>
      <c r="J50" s="738"/>
      <c r="K50" s="738"/>
      <c r="L50" s="738"/>
      <c r="M50" s="217"/>
      <c r="N50" s="217"/>
      <c r="O50" s="217"/>
      <c r="P50" s="217"/>
      <c r="Q50" s="217"/>
    </row>
    <row r="51" spans="1:17" ht="33.75" x14ac:dyDescent="0.25">
      <c r="B51" s="231"/>
      <c r="C51" s="162"/>
      <c r="D51" s="163"/>
      <c r="E51" s="155" t="s">
        <v>219</v>
      </c>
      <c r="F51" s="155" t="s">
        <v>217</v>
      </c>
      <c r="G51" s="155" t="s">
        <v>218</v>
      </c>
      <c r="H51" s="164" t="s">
        <v>8</v>
      </c>
      <c r="I51" s="165" t="s">
        <v>79</v>
      </c>
      <c r="J51" s="748" t="s">
        <v>328</v>
      </c>
      <c r="K51" s="749"/>
      <c r="L51" s="749"/>
      <c r="M51" s="217"/>
      <c r="N51" s="217"/>
      <c r="O51" s="217"/>
      <c r="P51" s="217"/>
      <c r="Q51" s="217"/>
    </row>
    <row r="52" spans="1:17" ht="15.75" thickBot="1" x14ac:dyDescent="0.3">
      <c r="B52" s="702" t="s">
        <v>327</v>
      </c>
      <c r="C52" s="702"/>
      <c r="D52" s="703"/>
      <c r="E52" s="157">
        <v>0.9</v>
      </c>
      <c r="F52" s="157">
        <v>0.9</v>
      </c>
      <c r="G52" s="157">
        <v>1.5</v>
      </c>
      <c r="H52" s="167">
        <v>10</v>
      </c>
      <c r="I52" s="39">
        <f>E52*F52*G52*H52</f>
        <v>12.15</v>
      </c>
      <c r="J52" s="162"/>
      <c r="K52" s="166"/>
      <c r="L52" s="163"/>
      <c r="M52" s="217"/>
      <c r="N52" s="217"/>
      <c r="O52" s="217"/>
      <c r="P52" s="217"/>
      <c r="Q52" s="217"/>
    </row>
    <row r="53" spans="1:17" ht="15.75" thickBot="1" x14ac:dyDescent="0.3">
      <c r="B53" s="359"/>
      <c r="C53" s="143"/>
      <c r="D53" s="75"/>
      <c r="E53" s="144"/>
      <c r="F53" s="144"/>
      <c r="G53" s="144"/>
      <c r="H53" s="144"/>
      <c r="I53" s="168">
        <f>SUM(I52:I52)</f>
        <v>12.15</v>
      </c>
      <c r="J53" s="408" t="s">
        <v>83</v>
      </c>
      <c r="K53" s="143"/>
      <c r="L53" s="75"/>
      <c r="M53" s="217"/>
      <c r="N53" s="217"/>
      <c r="O53" s="217"/>
      <c r="P53" s="217"/>
      <c r="Q53" s="217"/>
    </row>
    <row r="54" spans="1:17" ht="78" customHeight="1" x14ac:dyDescent="0.25">
      <c r="B54" s="387"/>
      <c r="C54" s="143"/>
      <c r="D54" s="75"/>
      <c r="E54" s="144"/>
      <c r="F54" s="144"/>
      <c r="G54" s="144"/>
      <c r="H54" s="144"/>
      <c r="I54" s="150"/>
      <c r="J54" s="418"/>
      <c r="K54" s="143"/>
      <c r="L54" s="75"/>
      <c r="M54" s="217"/>
      <c r="N54" s="217"/>
      <c r="O54" s="217"/>
      <c r="P54" s="217"/>
      <c r="Q54" s="217"/>
    </row>
    <row r="55" spans="1:17" ht="45" x14ac:dyDescent="0.25">
      <c r="B55" s="381"/>
      <c r="C55" s="162"/>
      <c r="D55" s="163"/>
      <c r="E55" s="155" t="s">
        <v>195</v>
      </c>
      <c r="F55" s="155" t="s">
        <v>186</v>
      </c>
      <c r="G55" s="155" t="s">
        <v>194</v>
      </c>
      <c r="H55" s="164" t="s">
        <v>8</v>
      </c>
      <c r="I55" s="165" t="s">
        <v>79</v>
      </c>
      <c r="J55" s="162" t="s">
        <v>39</v>
      </c>
      <c r="K55" s="166"/>
      <c r="L55" s="163"/>
      <c r="M55" s="217"/>
      <c r="N55" s="217"/>
      <c r="O55" s="217"/>
      <c r="P55" s="217"/>
    </row>
    <row r="56" spans="1:17" ht="15.75" thickBot="1" x14ac:dyDescent="0.3">
      <c r="B56" s="381"/>
      <c r="C56" s="702" t="s">
        <v>87</v>
      </c>
      <c r="D56" s="703"/>
      <c r="E56" s="157">
        <v>1</v>
      </c>
      <c r="F56" s="157">
        <v>0.9</v>
      </c>
      <c r="G56" s="157">
        <v>8.6</v>
      </c>
      <c r="H56" s="167">
        <v>1</v>
      </c>
      <c r="I56" s="39">
        <f>E56*F56*G56*H56</f>
        <v>7.74</v>
      </c>
      <c r="J56" s="162"/>
      <c r="K56" s="166"/>
      <c r="L56" s="163"/>
      <c r="M56" s="217"/>
      <c r="N56" s="217"/>
      <c r="O56" s="217"/>
      <c r="P56" s="217"/>
    </row>
    <row r="57" spans="1:17" ht="24" customHeight="1" thickBot="1" x14ac:dyDescent="0.3">
      <c r="B57" s="381"/>
      <c r="C57" s="704" t="s">
        <v>191</v>
      </c>
      <c r="D57" s="704"/>
      <c r="E57" s="144" t="s">
        <v>193</v>
      </c>
      <c r="F57" s="144"/>
      <c r="G57" s="144"/>
      <c r="H57" s="144"/>
      <c r="I57" s="168">
        <f>SUM(I56:I56)</f>
        <v>7.74</v>
      </c>
      <c r="J57" s="143"/>
      <c r="K57" s="143"/>
      <c r="L57" s="75"/>
      <c r="M57" s="217"/>
      <c r="N57" s="217"/>
      <c r="O57" s="217"/>
      <c r="P57" s="217"/>
    </row>
    <row r="58" spans="1:17" x14ac:dyDescent="0.25">
      <c r="B58" s="387"/>
      <c r="C58" s="143"/>
      <c r="D58" s="75"/>
      <c r="E58" s="144"/>
      <c r="F58" s="144"/>
      <c r="G58" s="144"/>
      <c r="H58" s="144"/>
      <c r="I58" s="150"/>
      <c r="J58" s="418"/>
      <c r="K58" s="143"/>
      <c r="L58" s="75"/>
      <c r="M58" s="217"/>
      <c r="N58" s="217"/>
      <c r="O58" s="217"/>
      <c r="P58" s="217"/>
      <c r="Q58" s="217"/>
    </row>
    <row r="59" spans="1:17" x14ac:dyDescent="0.25">
      <c r="B59" s="387"/>
      <c r="C59" s="143"/>
      <c r="D59" s="75"/>
      <c r="E59" s="144"/>
      <c r="F59" s="144"/>
      <c r="G59" s="144"/>
      <c r="H59" s="144"/>
      <c r="I59" s="150"/>
      <c r="J59" s="418"/>
      <c r="K59" s="143"/>
      <c r="L59" s="75"/>
      <c r="M59" s="217"/>
      <c r="N59" s="217"/>
      <c r="O59" s="217"/>
      <c r="P59" s="217"/>
      <c r="Q59" s="217"/>
    </row>
    <row r="60" spans="1:17" ht="79.5" customHeight="1" x14ac:dyDescent="0.25">
      <c r="B60" s="359"/>
      <c r="C60" s="143"/>
      <c r="D60" s="75"/>
      <c r="E60" s="144"/>
      <c r="F60" s="144"/>
      <c r="G60" s="144"/>
      <c r="H60" s="144"/>
      <c r="I60" s="150"/>
      <c r="J60" s="143"/>
      <c r="K60" s="143"/>
      <c r="L60" s="75"/>
      <c r="M60" s="217"/>
      <c r="N60" s="217"/>
      <c r="O60" s="217"/>
      <c r="P60" s="217"/>
      <c r="Q60" s="217"/>
    </row>
    <row r="61" spans="1:17" x14ac:dyDescent="0.25">
      <c r="B61" s="409"/>
      <c r="C61" s="180"/>
      <c r="D61" s="750" t="s">
        <v>221</v>
      </c>
      <c r="E61" s="750"/>
      <c r="F61" s="750"/>
      <c r="G61" s="750"/>
      <c r="H61" s="750"/>
      <c r="I61" s="748" t="s">
        <v>222</v>
      </c>
      <c r="J61" s="749"/>
      <c r="K61" s="749"/>
      <c r="L61" s="141"/>
      <c r="M61" s="217"/>
      <c r="N61" s="217"/>
      <c r="O61" s="217"/>
      <c r="P61" s="217"/>
      <c r="Q61" s="217"/>
    </row>
    <row r="62" spans="1:17" s="217" customFormat="1" x14ac:dyDescent="0.25">
      <c r="B62" s="183"/>
      <c r="C62" s="154"/>
      <c r="D62" s="259"/>
      <c r="E62" s="155" t="s">
        <v>76</v>
      </c>
      <c r="F62" s="155" t="s">
        <v>77</v>
      </c>
      <c r="G62" s="155" t="s">
        <v>78</v>
      </c>
      <c r="H62" s="155" t="s">
        <v>79</v>
      </c>
      <c r="I62" s="748"/>
      <c r="J62" s="749"/>
      <c r="K62" s="749"/>
      <c r="L62" s="259"/>
    </row>
    <row r="63" spans="1:17" s="217" customFormat="1" x14ac:dyDescent="0.25">
      <c r="A63" s="405"/>
      <c r="B63" s="317"/>
      <c r="C63" s="712" t="s">
        <v>80</v>
      </c>
      <c r="D63" s="713"/>
      <c r="E63" s="39">
        <v>0.8</v>
      </c>
      <c r="F63" s="39">
        <v>0.8</v>
      </c>
      <c r="G63" s="39">
        <v>53.4</v>
      </c>
      <c r="H63" s="157">
        <f>E63*F63*G63</f>
        <v>34.176000000000009</v>
      </c>
      <c r="I63" s="158"/>
      <c r="J63" s="143"/>
      <c r="K63" s="143"/>
      <c r="L63" s="75"/>
    </row>
    <row r="64" spans="1:17" s="217" customFormat="1" ht="15.75" thickBot="1" x14ac:dyDescent="0.3">
      <c r="A64" s="405"/>
      <c r="B64" s="366"/>
      <c r="C64" s="712" t="s">
        <v>81</v>
      </c>
      <c r="D64" s="713"/>
      <c r="E64" s="39">
        <v>1</v>
      </c>
      <c r="F64" s="39">
        <v>1</v>
      </c>
      <c r="G64" s="39">
        <v>102.46</v>
      </c>
      <c r="H64" s="410">
        <f>E64*F64*G64</f>
        <v>102.46</v>
      </c>
      <c r="I64" s="158"/>
      <c r="J64" s="143"/>
      <c r="K64" s="143"/>
      <c r="L64" s="75"/>
    </row>
    <row r="65" spans="2:17" s="217" customFormat="1" ht="15.75" thickBot="1" x14ac:dyDescent="0.3">
      <c r="B65" s="371"/>
      <c r="C65" s="159"/>
      <c r="D65" s="207"/>
      <c r="E65" s="149"/>
      <c r="F65" s="149"/>
      <c r="G65" s="149"/>
      <c r="H65" s="411">
        <f>SUM(H63:H64)</f>
        <v>136.636</v>
      </c>
      <c r="I65" s="408" t="s">
        <v>83</v>
      </c>
      <c r="J65" s="159"/>
      <c r="K65" s="159"/>
      <c r="L65" s="207"/>
    </row>
    <row r="66" spans="2:17" x14ac:dyDescent="0.25">
      <c r="B66" s="409"/>
      <c r="C66" s="180"/>
      <c r="D66" s="149"/>
      <c r="E66" s="149"/>
      <c r="F66" s="149"/>
      <c r="G66" s="149"/>
      <c r="H66" s="150"/>
      <c r="I66" s="237"/>
      <c r="J66" s="372"/>
      <c r="K66" s="354"/>
      <c r="L66" s="141"/>
      <c r="M66" s="217"/>
      <c r="N66" s="217"/>
      <c r="O66" s="217"/>
      <c r="P66" s="217"/>
      <c r="Q66" s="217"/>
    </row>
    <row r="67" spans="2:17" ht="30.75" customHeight="1" thickBot="1" x14ac:dyDescent="0.3">
      <c r="B67" s="376"/>
      <c r="C67" s="714" t="s">
        <v>358</v>
      </c>
      <c r="D67" s="714"/>
      <c r="E67" s="714"/>
      <c r="F67" s="714"/>
      <c r="G67" s="714"/>
      <c r="H67" s="714"/>
      <c r="I67" s="352"/>
      <c r="J67" s="352"/>
      <c r="K67" s="354"/>
      <c r="L67" s="141"/>
      <c r="M67" s="217"/>
      <c r="N67" s="217"/>
      <c r="O67" s="217"/>
      <c r="P67" s="217"/>
      <c r="Q67" s="217"/>
    </row>
    <row r="68" spans="2:17" ht="24" x14ac:dyDescent="0.25">
      <c r="B68" s="412" t="s">
        <v>223</v>
      </c>
      <c r="C68" s="412"/>
      <c r="D68" s="485" t="s">
        <v>220</v>
      </c>
      <c r="F68" s="395" t="s">
        <v>359</v>
      </c>
      <c r="H68" s="150" t="s">
        <v>224</v>
      </c>
      <c r="J68" s="497" t="s">
        <v>29</v>
      </c>
      <c r="K68" s="498"/>
      <c r="L68" s="141"/>
      <c r="M68" s="217"/>
      <c r="N68" s="217"/>
      <c r="O68" s="217"/>
      <c r="P68" s="217"/>
      <c r="Q68" s="217"/>
    </row>
    <row r="69" spans="2:17" ht="15.75" thickBot="1" x14ac:dyDescent="0.3">
      <c r="B69" s="500">
        <f>I48</f>
        <v>3.7180000000000004</v>
      </c>
      <c r="C69" s="499" t="s">
        <v>242</v>
      </c>
      <c r="D69" s="149">
        <f>I53</f>
        <v>12.15</v>
      </c>
      <c r="E69" s="384" t="s">
        <v>242</v>
      </c>
      <c r="F69" s="149">
        <f>I57</f>
        <v>7.74</v>
      </c>
      <c r="G69" s="384" t="s">
        <v>242</v>
      </c>
      <c r="H69" s="150">
        <f>H65</f>
        <v>136.636</v>
      </c>
      <c r="I69" s="396" t="s">
        <v>72</v>
      </c>
      <c r="J69" s="414">
        <f>B69+D69+F69+H69</f>
        <v>160.244</v>
      </c>
      <c r="K69" s="415" t="s">
        <v>83</v>
      </c>
      <c r="L69" s="141"/>
      <c r="M69" s="217"/>
      <c r="N69" s="217"/>
      <c r="O69" s="217"/>
      <c r="P69" s="217"/>
      <c r="Q69" s="217"/>
    </row>
    <row r="70" spans="2:17" x14ac:dyDescent="0.25">
      <c r="B70" s="413"/>
      <c r="C70" s="399"/>
      <c r="D70" s="149"/>
      <c r="E70" s="149"/>
      <c r="F70" s="149"/>
      <c r="G70" s="149"/>
      <c r="H70" s="150"/>
      <c r="J70" s="237"/>
      <c r="K70" s="383"/>
      <c r="L70" s="141"/>
      <c r="M70" s="217"/>
      <c r="N70" s="217"/>
      <c r="O70" s="217"/>
      <c r="P70" s="217"/>
      <c r="Q70" s="217"/>
    </row>
    <row r="71" spans="2:17" x14ac:dyDescent="0.25">
      <c r="B71" s="413"/>
      <c r="C71" s="409"/>
      <c r="D71" s="149"/>
      <c r="E71" s="149"/>
      <c r="F71" s="149" t="s">
        <v>39</v>
      </c>
      <c r="G71" s="149"/>
      <c r="H71" s="150"/>
      <c r="I71" s="237"/>
      <c r="J71" s="372"/>
      <c r="K71" s="354"/>
      <c r="L71" s="416"/>
      <c r="M71" s="217"/>
      <c r="N71" s="217"/>
      <c r="O71" s="217"/>
      <c r="P71" s="217"/>
      <c r="Q71" s="217"/>
    </row>
    <row r="72" spans="2:17" ht="27.75" customHeight="1" thickBot="1" x14ac:dyDescent="0.3">
      <c r="B72" s="374" t="s">
        <v>22</v>
      </c>
      <c r="C72" s="715" t="s">
        <v>41</v>
      </c>
      <c r="D72" s="715"/>
      <c r="E72" s="715"/>
      <c r="F72" s="715"/>
      <c r="G72" s="715"/>
      <c r="H72" s="715"/>
      <c r="I72" s="715"/>
      <c r="J72" s="715"/>
      <c r="K72" s="715"/>
      <c r="L72" s="715"/>
      <c r="M72" s="217"/>
      <c r="N72" s="217"/>
      <c r="O72" s="217"/>
      <c r="P72" s="217"/>
      <c r="Q72" s="217"/>
    </row>
    <row r="73" spans="2:17" ht="33" customHeight="1" thickBot="1" x14ac:dyDescent="0.3">
      <c r="B73" s="376"/>
      <c r="C73" s="698" t="s">
        <v>85</v>
      </c>
      <c r="D73" s="699"/>
      <c r="E73" s="152">
        <v>2</v>
      </c>
      <c r="F73" s="148" t="s">
        <v>86</v>
      </c>
      <c r="G73" s="718" t="s">
        <v>226</v>
      </c>
      <c r="H73" s="719"/>
      <c r="I73" s="719"/>
      <c r="J73" s="719"/>
      <c r="K73" s="719"/>
      <c r="L73" s="141"/>
      <c r="M73" s="217"/>
      <c r="N73" s="217"/>
      <c r="O73" s="217"/>
      <c r="P73" s="217"/>
      <c r="Q73" s="217"/>
    </row>
    <row r="74" spans="2:17" x14ac:dyDescent="0.25">
      <c r="B74" s="376"/>
      <c r="C74" s="358"/>
      <c r="D74" s="419"/>
      <c r="E74" s="150"/>
      <c r="F74" s="150"/>
      <c r="G74" s="361"/>
      <c r="H74" s="361"/>
      <c r="I74" s="361"/>
      <c r="J74" s="354"/>
      <c r="K74" s="354"/>
      <c r="L74" s="141"/>
      <c r="M74" s="217"/>
      <c r="N74" s="217"/>
      <c r="O74" s="217"/>
      <c r="P74" s="217"/>
      <c r="Q74" s="217"/>
    </row>
    <row r="75" spans="2:17" x14ac:dyDescent="0.25">
      <c r="B75" s="376"/>
      <c r="C75" s="358"/>
      <c r="D75" s="419"/>
      <c r="E75" s="150"/>
      <c r="F75" s="150"/>
      <c r="G75" s="361"/>
      <c r="H75" s="361"/>
      <c r="I75" s="361"/>
      <c r="J75" s="354"/>
      <c r="K75" s="354"/>
      <c r="L75" s="141"/>
      <c r="M75" s="217"/>
      <c r="N75" s="217"/>
      <c r="O75" s="217"/>
      <c r="P75" s="217"/>
      <c r="Q75" s="217"/>
    </row>
    <row r="76" spans="2:17" ht="24" customHeight="1" thickBot="1" x14ac:dyDescent="0.3">
      <c r="B76" s="374" t="s">
        <v>135</v>
      </c>
      <c r="C76" s="715" t="str">
        <f>'[2]PLANILHA ORÇAMENTÁRIA'!E25</f>
        <v xml:space="preserve">TAMPAO FOFO ARTICULADO, CLASSE B125 CARGA MAX 12,5 T, REDONDO TAMPA 60  0 MM, REDE PLUVIAL/ESGOTO, P = CHAMINE CX AREIA / POCO VISITA ASSENTAD O COM ARG CIM/AREIA 1:4, FORNECIMENTO E ASSENTAMENTO
 </v>
      </c>
      <c r="D76" s="715"/>
      <c r="E76" s="715"/>
      <c r="F76" s="715"/>
      <c r="G76" s="715"/>
      <c r="H76" s="715"/>
      <c r="I76" s="715"/>
      <c r="J76" s="715"/>
      <c r="K76" s="715"/>
      <c r="L76" s="715"/>
      <c r="M76" s="217"/>
      <c r="N76" s="217"/>
      <c r="O76" s="217"/>
      <c r="P76" s="217"/>
      <c r="Q76" s="217"/>
    </row>
    <row r="77" spans="2:17" ht="15.75" thickBot="1" x14ac:dyDescent="0.3">
      <c r="B77" s="376"/>
      <c r="C77" s="698" t="s">
        <v>85</v>
      </c>
      <c r="D77" s="699"/>
      <c r="E77" s="152">
        <v>2</v>
      </c>
      <c r="F77" s="148" t="s">
        <v>86</v>
      </c>
      <c r="G77" s="718" t="s">
        <v>226</v>
      </c>
      <c r="H77" s="719"/>
      <c r="I77" s="719"/>
      <c r="J77" s="719"/>
      <c r="K77" s="354"/>
      <c r="L77" s="141"/>
      <c r="M77" s="217"/>
      <c r="N77" s="217"/>
      <c r="O77" s="217"/>
      <c r="P77" s="217"/>
      <c r="Q77" s="217"/>
    </row>
    <row r="78" spans="2:17" x14ac:dyDescent="0.25">
      <c r="B78" s="376"/>
      <c r="C78" s="358"/>
      <c r="D78" s="373"/>
      <c r="E78" s="150"/>
      <c r="F78" s="150"/>
      <c r="G78" s="361"/>
      <c r="H78" s="361"/>
      <c r="I78" s="361"/>
      <c r="J78" s="354"/>
      <c r="K78" s="354"/>
      <c r="L78" s="141"/>
      <c r="M78" s="217"/>
      <c r="N78" s="217"/>
      <c r="O78" s="217"/>
      <c r="P78" s="217"/>
      <c r="Q78" s="217"/>
    </row>
    <row r="79" spans="2:17" ht="15.75" thickBot="1" x14ac:dyDescent="0.3">
      <c r="B79" s="374" t="s">
        <v>136</v>
      </c>
      <c r="C79" s="715" t="s">
        <v>227</v>
      </c>
      <c r="D79" s="715"/>
      <c r="E79" s="715"/>
      <c r="F79" s="715"/>
      <c r="G79" s="715"/>
      <c r="H79" s="715"/>
      <c r="I79" s="715"/>
      <c r="J79" s="715"/>
      <c r="K79" s="715"/>
      <c r="L79" s="715"/>
      <c r="M79" s="217"/>
      <c r="N79" s="217"/>
      <c r="O79" s="217"/>
      <c r="P79" s="217"/>
      <c r="Q79" s="217"/>
    </row>
    <row r="80" spans="2:17" ht="15.75" customHeight="1" thickBot="1" x14ac:dyDescent="0.3">
      <c r="B80" s="376"/>
      <c r="C80" s="716" t="s">
        <v>85</v>
      </c>
      <c r="D80" s="717"/>
      <c r="E80" s="152">
        <v>10</v>
      </c>
      <c r="F80" s="148" t="s">
        <v>86</v>
      </c>
      <c r="G80" s="718" t="s">
        <v>226</v>
      </c>
      <c r="H80" s="719"/>
      <c r="I80" s="719"/>
      <c r="J80" s="719"/>
      <c r="K80" s="719"/>
      <c r="L80" s="141"/>
      <c r="M80" s="217"/>
      <c r="N80" s="217"/>
      <c r="O80" s="217"/>
      <c r="P80" s="217"/>
      <c r="Q80" s="217"/>
    </row>
    <row r="81" spans="1:17" x14ac:dyDescent="0.25">
      <c r="B81" s="376"/>
      <c r="C81" s="358"/>
      <c r="D81" s="373"/>
      <c r="E81" s="150"/>
      <c r="F81" s="150"/>
      <c r="G81" s="361"/>
      <c r="H81" s="361"/>
      <c r="I81" s="361"/>
      <c r="J81" s="354"/>
      <c r="K81" s="354"/>
      <c r="L81" s="141"/>
      <c r="M81" s="217"/>
      <c r="N81" s="217"/>
      <c r="O81" s="217"/>
      <c r="P81" s="217"/>
      <c r="Q81" s="217"/>
    </row>
    <row r="82" spans="1:17" ht="31.5" customHeight="1" x14ac:dyDescent="0.25">
      <c r="B82" s="374" t="s">
        <v>137</v>
      </c>
      <c r="C82" s="715" t="str">
        <f>'[2]PLANILHA ORÇAMENTÁRIA'!E22</f>
        <v xml:space="preserve">LASTRO DE VALA COM PREPARO DE FUNDO, LARGURA MENOR QUE 1,5 M, COM CAMA DA DE AREIA, LANÇAMENTO MECANIZADO, EM LOCAL COM NÍVEL BAIXO DE INTERFERÊNCIA. AF_06/2016
  </v>
      </c>
      <c r="D82" s="715"/>
      <c r="E82" s="715"/>
      <c r="F82" s="715"/>
      <c r="G82" s="715"/>
      <c r="H82" s="715"/>
      <c r="I82" s="715"/>
      <c r="J82" s="715"/>
      <c r="K82" s="715"/>
      <c r="L82" s="75"/>
      <c r="M82" s="217"/>
      <c r="N82" s="217"/>
      <c r="O82" s="217"/>
      <c r="P82" s="217"/>
      <c r="Q82" s="217"/>
    </row>
    <row r="83" spans="1:17" ht="22.5" x14ac:dyDescent="0.25">
      <c r="B83" s="232"/>
      <c r="C83" s="166"/>
      <c r="D83" s="178"/>
      <c r="E83" s="155" t="s">
        <v>225</v>
      </c>
      <c r="F83" s="155" t="s">
        <v>228</v>
      </c>
      <c r="G83" s="155" t="s">
        <v>229</v>
      </c>
      <c r="H83" s="165" t="s">
        <v>79</v>
      </c>
      <c r="I83" s="721" t="s">
        <v>226</v>
      </c>
      <c r="J83" s="722"/>
      <c r="K83" s="722"/>
      <c r="L83" s="178"/>
      <c r="M83" s="217"/>
      <c r="N83" s="217"/>
      <c r="O83" s="217"/>
      <c r="P83" s="217"/>
      <c r="Q83" s="217"/>
    </row>
    <row r="84" spans="1:17" x14ac:dyDescent="0.25">
      <c r="A84" s="405"/>
      <c r="B84" s="317"/>
      <c r="C84" s="712" t="s">
        <v>80</v>
      </c>
      <c r="D84" s="713"/>
      <c r="E84" s="39">
        <v>0.8</v>
      </c>
      <c r="F84" s="157">
        <v>0.1</v>
      </c>
      <c r="G84" s="39">
        <v>53.4</v>
      </c>
      <c r="H84" s="39">
        <f>E84*F84*G84</f>
        <v>4.2720000000000011</v>
      </c>
      <c r="I84" s="751"/>
      <c r="J84" s="752"/>
      <c r="K84" s="752"/>
      <c r="L84" s="75"/>
      <c r="M84" s="217"/>
      <c r="N84" s="217"/>
      <c r="O84" s="217"/>
      <c r="P84" s="217"/>
      <c r="Q84" s="217"/>
    </row>
    <row r="85" spans="1:17" ht="15.75" thickBot="1" x14ac:dyDescent="0.3">
      <c r="A85" s="405"/>
      <c r="B85" s="366"/>
      <c r="C85" s="712" t="s">
        <v>81</v>
      </c>
      <c r="D85" s="713"/>
      <c r="E85" s="39">
        <v>1</v>
      </c>
      <c r="F85" s="157">
        <v>0.1</v>
      </c>
      <c r="G85" s="39">
        <v>102.46</v>
      </c>
      <c r="H85" s="322">
        <f>E85*F85*G85</f>
        <v>10.246</v>
      </c>
      <c r="I85" s="751"/>
      <c r="J85" s="752"/>
      <c r="K85" s="752"/>
      <c r="L85" s="75"/>
      <c r="M85" s="217"/>
      <c r="N85" s="217"/>
      <c r="O85" s="217"/>
      <c r="P85" s="217"/>
      <c r="Q85" s="217"/>
    </row>
    <row r="86" spans="1:17" ht="15.75" thickBot="1" x14ac:dyDescent="0.3">
      <c r="B86" s="376"/>
      <c r="C86" s="354"/>
      <c r="D86" s="28"/>
      <c r="E86" s="28"/>
      <c r="F86" s="28"/>
      <c r="G86" s="28"/>
      <c r="H86" s="323">
        <f>SUM(H84:H85)</f>
        <v>14.518000000000001</v>
      </c>
      <c r="I86" s="269" t="s">
        <v>172</v>
      </c>
      <c r="J86" s="354"/>
      <c r="K86" s="354"/>
      <c r="L86" s="75"/>
      <c r="M86" s="217"/>
      <c r="N86" s="217"/>
      <c r="O86" s="217"/>
      <c r="P86" s="217"/>
      <c r="Q86" s="217"/>
    </row>
    <row r="87" spans="1:17" x14ac:dyDescent="0.25">
      <c r="B87" s="376"/>
      <c r="C87" s="358"/>
      <c r="D87" s="419"/>
      <c r="E87" s="150"/>
      <c r="F87" s="150"/>
      <c r="G87" s="361"/>
      <c r="H87" s="361"/>
      <c r="I87" s="361"/>
      <c r="J87" s="354"/>
      <c r="K87" s="354"/>
      <c r="L87" s="141"/>
      <c r="M87" s="217"/>
      <c r="N87" s="217"/>
      <c r="O87" s="217"/>
      <c r="P87" s="217"/>
      <c r="Q87" s="217"/>
    </row>
    <row r="88" spans="1:17" ht="27.75" customHeight="1" thickBot="1" x14ac:dyDescent="0.3">
      <c r="B88" s="374" t="s">
        <v>138</v>
      </c>
      <c r="C88" s="715" t="s">
        <v>230</v>
      </c>
      <c r="D88" s="715"/>
      <c r="E88" s="715"/>
      <c r="F88" s="715"/>
      <c r="G88" s="715"/>
      <c r="H88" s="715"/>
      <c r="I88" s="715"/>
      <c r="J88" s="715"/>
      <c r="K88" s="715"/>
      <c r="L88" s="715"/>
      <c r="M88" s="217"/>
      <c r="N88" s="217"/>
      <c r="O88" s="217"/>
      <c r="P88" s="217"/>
      <c r="Q88" s="217"/>
    </row>
    <row r="89" spans="1:17" ht="16.5" customHeight="1" thickBot="1" x14ac:dyDescent="0.3">
      <c r="A89" s="317"/>
      <c r="B89" s="359"/>
      <c r="C89" s="720" t="s">
        <v>330</v>
      </c>
      <c r="D89" s="720"/>
      <c r="E89" s="173"/>
      <c r="F89" s="152">
        <v>53.4</v>
      </c>
      <c r="G89" s="24" t="s">
        <v>45</v>
      </c>
      <c r="H89" s="721" t="s">
        <v>226</v>
      </c>
      <c r="I89" s="722"/>
      <c r="J89" s="722"/>
      <c r="K89" s="722"/>
      <c r="L89" s="75"/>
      <c r="M89" s="217"/>
      <c r="N89" s="217"/>
      <c r="O89" s="217"/>
      <c r="P89" s="217"/>
      <c r="Q89" s="217"/>
    </row>
    <row r="90" spans="1:17" x14ac:dyDescent="0.25">
      <c r="B90" s="359"/>
      <c r="C90" s="377"/>
      <c r="D90" s="377"/>
      <c r="E90" s="173"/>
      <c r="F90" s="150"/>
      <c r="G90" s="377"/>
      <c r="H90" s="361"/>
      <c r="I90" s="361"/>
      <c r="J90" s="143"/>
      <c r="K90" s="143"/>
      <c r="L90" s="75"/>
      <c r="M90" s="217"/>
      <c r="N90" s="217"/>
      <c r="O90" s="217"/>
      <c r="P90" s="217"/>
      <c r="Q90" s="217"/>
    </row>
    <row r="91" spans="1:17" ht="27" customHeight="1" thickBot="1" x14ac:dyDescent="0.3">
      <c r="B91" s="374" t="s">
        <v>139</v>
      </c>
      <c r="C91" s="715" t="s">
        <v>231</v>
      </c>
      <c r="D91" s="715"/>
      <c r="E91" s="715"/>
      <c r="F91" s="715"/>
      <c r="G91" s="715"/>
      <c r="H91" s="715"/>
      <c r="I91" s="715"/>
      <c r="J91" s="715"/>
      <c r="K91" s="715"/>
      <c r="L91" s="715"/>
      <c r="M91" s="217"/>
      <c r="N91" s="217"/>
      <c r="O91" s="217"/>
      <c r="P91" s="217"/>
      <c r="Q91" s="217"/>
    </row>
    <row r="92" spans="1:17" ht="15.75" thickBot="1" x14ac:dyDescent="0.3">
      <c r="A92" s="366"/>
      <c r="B92" s="359"/>
      <c r="C92" s="720" t="s">
        <v>330</v>
      </c>
      <c r="D92" s="720"/>
      <c r="E92" s="173"/>
      <c r="F92" s="152">
        <v>102.46</v>
      </c>
      <c r="G92" s="24" t="s">
        <v>45</v>
      </c>
      <c r="H92" s="718" t="s">
        <v>226</v>
      </c>
      <c r="I92" s="719"/>
      <c r="J92" s="719"/>
      <c r="K92" s="719"/>
      <c r="L92" s="719"/>
      <c r="M92" s="217"/>
      <c r="N92" s="217"/>
      <c r="O92" s="217"/>
      <c r="P92" s="217"/>
      <c r="Q92" s="217"/>
    </row>
    <row r="93" spans="1:17" x14ac:dyDescent="0.25">
      <c r="B93" s="359"/>
      <c r="C93" s="377"/>
      <c r="D93" s="377"/>
      <c r="E93" s="173"/>
      <c r="F93" s="150"/>
      <c r="G93" s="377"/>
      <c r="H93" s="361"/>
      <c r="I93" s="361"/>
      <c r="J93" s="143"/>
      <c r="K93" s="143"/>
      <c r="L93" s="75"/>
      <c r="M93" s="217"/>
      <c r="N93" s="217"/>
      <c r="O93" s="217"/>
      <c r="P93" s="217"/>
      <c r="Q93" s="217"/>
    </row>
    <row r="94" spans="1:17" x14ac:dyDescent="0.25">
      <c r="B94" s="374" t="s">
        <v>140</v>
      </c>
      <c r="C94" s="715" t="s">
        <v>383</v>
      </c>
      <c r="D94" s="715"/>
      <c r="E94" s="715"/>
      <c r="F94" s="715"/>
      <c r="G94" s="715"/>
      <c r="H94" s="715"/>
      <c r="I94" s="715"/>
      <c r="J94" s="715"/>
      <c r="K94" s="145"/>
      <c r="L94" s="75"/>
      <c r="M94" s="217"/>
      <c r="N94" s="217"/>
      <c r="O94" s="217"/>
      <c r="P94" s="217"/>
      <c r="Q94" s="217"/>
    </row>
    <row r="95" spans="1:17" s="217" customFormat="1" x14ac:dyDescent="0.25">
      <c r="B95" s="753" t="s">
        <v>232</v>
      </c>
      <c r="C95" s="753"/>
      <c r="D95" s="753"/>
      <c r="E95" s="753"/>
      <c r="F95" s="360"/>
      <c r="G95" s="360"/>
      <c r="H95" s="360"/>
      <c r="I95" s="360"/>
      <c r="J95" s="360"/>
      <c r="K95" s="145"/>
      <c r="L95" s="75"/>
    </row>
    <row r="96" spans="1:17" ht="27" customHeight="1" x14ac:dyDescent="0.25">
      <c r="B96" s="376"/>
      <c r="C96" s="161"/>
      <c r="D96" s="155" t="s">
        <v>76</v>
      </c>
      <c r="E96" s="155" t="s">
        <v>77</v>
      </c>
      <c r="F96" s="155" t="s">
        <v>233</v>
      </c>
      <c r="G96" s="155" t="s">
        <v>8</v>
      </c>
      <c r="H96" s="165" t="s">
        <v>79</v>
      </c>
      <c r="I96" s="754" t="s">
        <v>234</v>
      </c>
      <c r="J96" s="755"/>
      <c r="K96" s="354"/>
      <c r="L96" s="141"/>
      <c r="M96" s="217"/>
      <c r="N96" s="217"/>
      <c r="O96" s="217"/>
      <c r="P96" s="217"/>
      <c r="Q96" s="217"/>
    </row>
    <row r="97" spans="1:17" ht="29.25" customHeight="1" thickBot="1" x14ac:dyDescent="0.3">
      <c r="B97" s="376"/>
      <c r="C97" s="161"/>
      <c r="D97" s="157">
        <v>1.1000000000000001</v>
      </c>
      <c r="E97" s="157">
        <v>1</v>
      </c>
      <c r="F97" s="157">
        <v>1.1000000000000001</v>
      </c>
      <c r="G97" s="167">
        <v>2</v>
      </c>
      <c r="H97" s="39">
        <f>D97*E97*F97*G97</f>
        <v>2.4200000000000004</v>
      </c>
      <c r="I97" s="756" t="s">
        <v>331</v>
      </c>
      <c r="J97" s="757"/>
      <c r="K97" s="757"/>
      <c r="L97" s="757"/>
      <c r="M97" s="217"/>
      <c r="N97" s="217"/>
      <c r="O97" s="217"/>
      <c r="P97" s="217"/>
      <c r="Q97" s="217"/>
    </row>
    <row r="98" spans="1:17" ht="15.75" thickBot="1" x14ac:dyDescent="0.3">
      <c r="B98" s="376"/>
      <c r="C98" s="141"/>
      <c r="D98" s="149"/>
      <c r="E98" s="149"/>
      <c r="F98" s="149"/>
      <c r="G98" s="149"/>
      <c r="H98" s="417">
        <f>SUM(H97:H97)</f>
        <v>2.4200000000000004</v>
      </c>
      <c r="I98" s="269" t="s">
        <v>83</v>
      </c>
      <c r="J98" s="352"/>
      <c r="K98" s="354"/>
      <c r="L98" s="141"/>
      <c r="M98" s="217"/>
      <c r="N98" s="217"/>
      <c r="O98" s="217"/>
      <c r="P98" s="217"/>
      <c r="Q98" s="217"/>
    </row>
    <row r="99" spans="1:17" ht="15.75" thickBot="1" x14ac:dyDescent="0.3">
      <c r="B99" s="376"/>
      <c r="C99" s="141"/>
      <c r="D99" s="149"/>
      <c r="E99" s="149"/>
      <c r="F99" s="149"/>
      <c r="G99" s="149"/>
      <c r="H99" s="150"/>
      <c r="I99" s="352"/>
      <c r="J99" s="352"/>
      <c r="K99" s="354"/>
      <c r="L99" s="141"/>
      <c r="M99" s="217"/>
      <c r="N99" s="217"/>
      <c r="O99" s="217"/>
      <c r="P99" s="217"/>
      <c r="Q99" s="217"/>
    </row>
    <row r="100" spans="1:17" ht="65.25" customHeight="1" thickBot="1" x14ac:dyDescent="0.3">
      <c r="A100" s="759" t="s">
        <v>356</v>
      </c>
      <c r="B100" s="759"/>
      <c r="C100" s="145"/>
      <c r="D100" s="760" t="s">
        <v>235</v>
      </c>
      <c r="E100" s="760"/>
      <c r="F100" s="368" t="s">
        <v>82</v>
      </c>
      <c r="G100" s="760" t="s">
        <v>236</v>
      </c>
      <c r="H100" s="760"/>
      <c r="I100" s="763" t="s">
        <v>237</v>
      </c>
      <c r="J100" s="764"/>
      <c r="K100" s="354"/>
      <c r="L100" s="141"/>
      <c r="M100" s="217"/>
      <c r="N100" s="217"/>
      <c r="O100" s="217"/>
      <c r="P100" s="217"/>
      <c r="Q100" s="217"/>
    </row>
    <row r="101" spans="1:17" ht="15.75" thickBot="1" x14ac:dyDescent="0.3">
      <c r="D101" s="421">
        <f>I48</f>
        <v>3.7180000000000004</v>
      </c>
      <c r="E101" s="421" t="s">
        <v>83</v>
      </c>
      <c r="F101" s="368" t="s">
        <v>82</v>
      </c>
      <c r="G101" s="368">
        <f>H98</f>
        <v>2.4200000000000004</v>
      </c>
      <c r="H101" s="151" t="s">
        <v>83</v>
      </c>
      <c r="I101" s="323">
        <f>D101-G101</f>
        <v>1.298</v>
      </c>
      <c r="J101" s="269" t="s">
        <v>83</v>
      </c>
      <c r="K101" s="75"/>
      <c r="L101" s="75"/>
      <c r="M101" s="217"/>
      <c r="N101" s="217"/>
      <c r="O101" s="217"/>
      <c r="P101" s="217"/>
      <c r="Q101" s="217"/>
    </row>
    <row r="102" spans="1:17" x14ac:dyDescent="0.25">
      <c r="B102" s="359"/>
      <c r="C102" s="143"/>
      <c r="D102" s="75"/>
      <c r="E102" s="144"/>
      <c r="F102" s="144"/>
      <c r="G102" s="144"/>
      <c r="H102" s="144"/>
      <c r="I102" s="150"/>
      <c r="J102" s="143"/>
      <c r="K102" s="143"/>
      <c r="L102" s="75"/>
      <c r="M102" s="217"/>
      <c r="N102" s="217"/>
      <c r="O102" s="217"/>
      <c r="P102" s="217"/>
      <c r="Q102" s="217"/>
    </row>
    <row r="103" spans="1:17" x14ac:dyDescent="0.25">
      <c r="B103" s="376"/>
      <c r="C103" s="758" t="s">
        <v>238</v>
      </c>
      <c r="D103" s="758"/>
      <c r="E103" s="758"/>
      <c r="F103" s="758"/>
      <c r="G103" s="758"/>
      <c r="H103" s="758"/>
      <c r="I103" s="758"/>
      <c r="J103" s="758"/>
      <c r="K103" s="758"/>
      <c r="L103" s="141"/>
      <c r="M103" s="217"/>
      <c r="N103" s="217"/>
      <c r="O103" s="217"/>
      <c r="P103" s="217"/>
      <c r="Q103" s="217"/>
    </row>
    <row r="104" spans="1:17" x14ac:dyDescent="0.25">
      <c r="B104" s="376"/>
      <c r="C104" s="161"/>
      <c r="D104" s="155" t="s">
        <v>76</v>
      </c>
      <c r="E104" s="155" t="s">
        <v>77</v>
      </c>
      <c r="F104" s="155" t="s">
        <v>78</v>
      </c>
      <c r="G104" s="155" t="s">
        <v>8</v>
      </c>
      <c r="H104" s="165" t="s">
        <v>79</v>
      </c>
      <c r="I104" s="754"/>
      <c r="J104" s="755"/>
      <c r="K104" s="354"/>
      <c r="L104" s="141"/>
      <c r="M104" s="217"/>
      <c r="N104" s="217"/>
      <c r="O104" s="217"/>
      <c r="P104" s="217"/>
      <c r="Q104" s="217"/>
    </row>
    <row r="105" spans="1:17" ht="15.75" thickBot="1" x14ac:dyDescent="0.3">
      <c r="B105" s="376"/>
      <c r="C105" s="161"/>
      <c r="D105" s="157">
        <v>0.7</v>
      </c>
      <c r="E105" s="157">
        <v>0.8</v>
      </c>
      <c r="F105" s="157">
        <v>1.3</v>
      </c>
      <c r="G105" s="167">
        <v>10</v>
      </c>
      <c r="H105" s="39">
        <f>D105*E105*F105*G105</f>
        <v>7.2799999999999994</v>
      </c>
      <c r="I105" s="705"/>
      <c r="J105" s="705"/>
      <c r="K105" s="354"/>
      <c r="L105" s="141"/>
      <c r="M105" s="217"/>
      <c r="N105" s="217"/>
      <c r="O105" s="217"/>
      <c r="P105" s="217"/>
      <c r="Q105" s="217"/>
    </row>
    <row r="106" spans="1:17" ht="15.75" thickBot="1" x14ac:dyDescent="0.3">
      <c r="B106" s="376"/>
      <c r="C106" s="141"/>
      <c r="D106" s="149"/>
      <c r="E106" s="149"/>
      <c r="F106" s="149"/>
      <c r="G106" s="149"/>
      <c r="H106" s="171">
        <f>SUM(H105:H105)</f>
        <v>7.2799999999999994</v>
      </c>
      <c r="I106" s="269" t="s">
        <v>83</v>
      </c>
      <c r="J106" s="352"/>
      <c r="K106" s="354"/>
      <c r="L106" s="141"/>
      <c r="M106" s="217"/>
      <c r="N106" s="217"/>
      <c r="O106" s="217"/>
      <c r="P106" s="217"/>
      <c r="Q106" s="217"/>
    </row>
    <row r="107" spans="1:17" ht="15.75" thickBot="1" x14ac:dyDescent="0.3">
      <c r="B107" s="376"/>
      <c r="C107" s="141"/>
      <c r="D107" s="149"/>
      <c r="E107" s="149"/>
      <c r="F107" s="149"/>
      <c r="G107" s="149"/>
      <c r="H107" s="150"/>
      <c r="I107" s="352"/>
      <c r="J107" s="352"/>
      <c r="K107" s="354"/>
      <c r="L107" s="141"/>
      <c r="M107" s="217"/>
      <c r="N107" s="217"/>
      <c r="O107" s="217"/>
      <c r="P107" s="217"/>
      <c r="Q107" s="217"/>
    </row>
    <row r="108" spans="1:17" ht="49.5" customHeight="1" thickBot="1" x14ac:dyDescent="0.3">
      <c r="A108" s="759" t="s">
        <v>239</v>
      </c>
      <c r="B108" s="759"/>
      <c r="C108" s="145"/>
      <c r="D108" s="760" t="s">
        <v>240</v>
      </c>
      <c r="E108" s="760"/>
      <c r="F108" s="368" t="s">
        <v>82</v>
      </c>
      <c r="G108" s="760" t="s">
        <v>238</v>
      </c>
      <c r="H108" s="760"/>
      <c r="I108" s="761" t="s">
        <v>237</v>
      </c>
      <c r="J108" s="762"/>
      <c r="K108" s="354"/>
      <c r="L108" s="141"/>
      <c r="M108" s="217"/>
      <c r="N108" s="217"/>
      <c r="O108" s="217"/>
      <c r="P108" s="217"/>
      <c r="Q108" s="217"/>
    </row>
    <row r="109" spans="1:17" ht="15.75" thickBot="1" x14ac:dyDescent="0.3">
      <c r="B109" s="359"/>
      <c r="C109" s="145"/>
      <c r="D109" s="421">
        <f>I53</f>
        <v>12.15</v>
      </c>
      <c r="E109" s="421" t="s">
        <v>83</v>
      </c>
      <c r="F109" s="368" t="s">
        <v>82</v>
      </c>
      <c r="G109" s="144">
        <f>H106</f>
        <v>7.2799999999999994</v>
      </c>
      <c r="H109" s="149" t="s">
        <v>83</v>
      </c>
      <c r="I109" s="323">
        <f>D109-G109</f>
        <v>4.870000000000001</v>
      </c>
      <c r="J109" s="269" t="s">
        <v>83</v>
      </c>
      <c r="K109" s="75"/>
      <c r="L109" s="75"/>
      <c r="M109" s="217"/>
      <c r="N109" s="217"/>
      <c r="O109" s="217"/>
      <c r="P109" s="217"/>
      <c r="Q109" s="217"/>
    </row>
    <row r="110" spans="1:17" x14ac:dyDescent="0.25">
      <c r="B110" s="387"/>
      <c r="C110" s="145"/>
      <c r="D110" s="421"/>
      <c r="E110" s="421"/>
      <c r="F110" s="393"/>
      <c r="G110" s="144"/>
      <c r="H110" s="149"/>
      <c r="I110" s="150"/>
      <c r="J110" s="150"/>
      <c r="K110" s="75"/>
      <c r="L110" s="75"/>
      <c r="M110" s="217"/>
      <c r="N110" s="217"/>
      <c r="O110" s="217"/>
      <c r="P110" s="217"/>
      <c r="Q110" s="217"/>
    </row>
    <row r="111" spans="1:17" x14ac:dyDescent="0.25">
      <c r="B111" s="376"/>
      <c r="C111" s="708" t="s">
        <v>360</v>
      </c>
      <c r="D111" s="708"/>
      <c r="E111" s="708"/>
      <c r="F111" s="149"/>
      <c r="G111" s="149"/>
      <c r="H111" s="150"/>
      <c r="I111" s="352"/>
      <c r="J111" s="352"/>
      <c r="K111" s="354"/>
      <c r="L111" s="141"/>
      <c r="M111" s="217"/>
      <c r="N111" s="217"/>
      <c r="O111" s="217"/>
      <c r="P111" s="217"/>
      <c r="Q111" s="217"/>
    </row>
    <row r="112" spans="1:17" x14ac:dyDescent="0.25">
      <c r="B112" s="182"/>
      <c r="C112" s="166"/>
      <c r="D112" s="155" t="s">
        <v>76</v>
      </c>
      <c r="E112" s="155" t="s">
        <v>77</v>
      </c>
      <c r="F112" s="155" t="s">
        <v>78</v>
      </c>
      <c r="G112" s="155" t="s">
        <v>89</v>
      </c>
      <c r="H112" s="165" t="s">
        <v>79</v>
      </c>
      <c r="I112" s="181"/>
      <c r="J112" s="166"/>
      <c r="K112" s="176"/>
      <c r="L112" s="175"/>
      <c r="M112" s="217"/>
      <c r="N112" s="217"/>
      <c r="O112" s="217"/>
      <c r="P112" s="217"/>
    </row>
    <row r="113" spans="1:17" ht="18.75" customHeight="1" x14ac:dyDescent="0.25">
      <c r="B113" s="381"/>
      <c r="C113" s="161"/>
      <c r="D113" s="157">
        <v>0.1</v>
      </c>
      <c r="E113" s="157">
        <v>0.9</v>
      </c>
      <c r="F113" s="157">
        <v>8.6</v>
      </c>
      <c r="G113" s="167">
        <v>2</v>
      </c>
      <c r="H113" s="39">
        <f>D113*E113*F113*G113</f>
        <v>1.548</v>
      </c>
      <c r="I113" s="705" t="s">
        <v>88</v>
      </c>
      <c r="J113" s="705"/>
      <c r="K113" s="400"/>
      <c r="L113" s="141"/>
      <c r="M113" s="217"/>
      <c r="N113" s="217"/>
      <c r="O113" s="217"/>
      <c r="P113" s="217"/>
    </row>
    <row r="114" spans="1:17" ht="19.5" customHeight="1" x14ac:dyDescent="0.25">
      <c r="B114" s="182"/>
      <c r="C114" s="166"/>
      <c r="D114" s="155" t="s">
        <v>76</v>
      </c>
      <c r="E114" s="155" t="s">
        <v>77</v>
      </c>
      <c r="F114" s="155" t="s">
        <v>78</v>
      </c>
      <c r="G114" s="155" t="s">
        <v>89</v>
      </c>
      <c r="H114" s="165"/>
      <c r="I114" s="706" t="s">
        <v>196</v>
      </c>
      <c r="J114" s="707"/>
      <c r="K114" s="176"/>
      <c r="L114" s="175"/>
      <c r="M114" s="217"/>
      <c r="N114" s="217"/>
      <c r="O114" s="217"/>
      <c r="P114" s="217"/>
      <c r="Q114" s="330"/>
    </row>
    <row r="115" spans="1:17" ht="15.75" thickBot="1" x14ac:dyDescent="0.3">
      <c r="B115" s="381"/>
      <c r="C115" s="161"/>
      <c r="D115" s="157">
        <v>0.1</v>
      </c>
      <c r="E115" s="157">
        <v>0.9</v>
      </c>
      <c r="F115" s="157">
        <v>0.8</v>
      </c>
      <c r="G115" s="167">
        <v>2</v>
      </c>
      <c r="H115" s="39">
        <f>D115*E115*F115*G115</f>
        <v>0.14400000000000002</v>
      </c>
      <c r="I115" s="705"/>
      <c r="J115" s="705"/>
      <c r="K115" s="400"/>
      <c r="L115" s="141"/>
      <c r="M115" s="217"/>
      <c r="N115" s="217"/>
      <c r="O115" s="217"/>
      <c r="P115" s="217"/>
    </row>
    <row r="116" spans="1:17" ht="15.75" thickBot="1" x14ac:dyDescent="0.3">
      <c r="B116" s="381"/>
      <c r="C116" s="141"/>
      <c r="D116" s="149"/>
      <c r="E116" s="149"/>
      <c r="F116" s="149"/>
      <c r="G116" s="149"/>
      <c r="H116" s="168">
        <f>H113+H115</f>
        <v>1.6920000000000002</v>
      </c>
      <c r="I116" s="388"/>
      <c r="J116" s="388"/>
      <c r="K116" s="400"/>
      <c r="L116" s="141"/>
      <c r="M116" s="217"/>
      <c r="N116" s="217"/>
      <c r="O116" s="217"/>
      <c r="P116" s="217"/>
    </row>
    <row r="117" spans="1:17" ht="15.75" thickBot="1" x14ac:dyDescent="0.3">
      <c r="C117" s="770"/>
      <c r="D117" s="770"/>
      <c r="E117" s="770"/>
      <c r="F117" s="770"/>
      <c r="G117" s="770"/>
      <c r="H117" s="770"/>
      <c r="I117" s="352"/>
      <c r="J117" s="352"/>
      <c r="K117" s="354"/>
      <c r="L117" s="141"/>
      <c r="M117" s="217"/>
      <c r="N117" s="217"/>
      <c r="O117" s="217"/>
      <c r="P117" s="217"/>
      <c r="Q117" s="217"/>
    </row>
    <row r="118" spans="1:17" ht="60" customHeight="1" thickBot="1" x14ac:dyDescent="0.3">
      <c r="A118" s="771" t="s">
        <v>241</v>
      </c>
      <c r="B118" s="771"/>
      <c r="C118" s="502" t="s">
        <v>223</v>
      </c>
      <c r="D118" s="501"/>
      <c r="E118" s="501" t="s">
        <v>192</v>
      </c>
      <c r="F118" s="369" t="s">
        <v>242</v>
      </c>
      <c r="G118" s="423" t="s">
        <v>359</v>
      </c>
      <c r="H118" s="234"/>
      <c r="I118" s="761" t="s">
        <v>243</v>
      </c>
      <c r="J118" s="762"/>
      <c r="K118" s="354"/>
      <c r="L118" s="141"/>
      <c r="M118" s="217"/>
      <c r="N118" s="217"/>
      <c r="O118" s="217"/>
      <c r="P118" s="217"/>
      <c r="Q118" s="217"/>
    </row>
    <row r="119" spans="1:17" ht="15.75" thickBot="1" x14ac:dyDescent="0.3">
      <c r="C119" s="330">
        <f>I101</f>
        <v>1.298</v>
      </c>
      <c r="D119" s="353"/>
      <c r="E119" s="499">
        <f>I109</f>
        <v>4.870000000000001</v>
      </c>
      <c r="F119" s="149"/>
      <c r="G119" s="149">
        <f>H116</f>
        <v>1.6920000000000002</v>
      </c>
      <c r="H119" s="149" t="s">
        <v>83</v>
      </c>
      <c r="I119" s="235">
        <f>C119+E119+G119</f>
        <v>7.8600000000000012</v>
      </c>
      <c r="J119" s="236" t="s">
        <v>83</v>
      </c>
      <c r="K119" s="354"/>
      <c r="L119" s="141"/>
      <c r="M119" s="217"/>
      <c r="N119" s="217"/>
      <c r="O119" s="217"/>
      <c r="P119" s="217"/>
      <c r="Q119" s="217"/>
    </row>
    <row r="120" spans="1:17" ht="132.75" customHeight="1" x14ac:dyDescent="0.25">
      <c r="B120" s="353"/>
      <c r="C120" s="354"/>
      <c r="D120" s="149"/>
      <c r="E120" s="149"/>
      <c r="F120" s="149"/>
      <c r="G120" s="149"/>
      <c r="H120" s="150"/>
      <c r="I120" s="237"/>
      <c r="J120" s="372"/>
      <c r="K120" s="354"/>
      <c r="L120" s="141"/>
      <c r="M120" s="217"/>
      <c r="N120" s="217"/>
      <c r="O120" s="217"/>
      <c r="P120" s="217"/>
      <c r="Q120" s="217"/>
    </row>
    <row r="121" spans="1:17" s="258" customFormat="1" ht="34.5" customHeight="1" x14ac:dyDescent="0.25">
      <c r="B121" s="257" t="s">
        <v>141</v>
      </c>
      <c r="C121" s="715" t="s">
        <v>244</v>
      </c>
      <c r="D121" s="715"/>
      <c r="E121" s="715"/>
      <c r="F121" s="715"/>
      <c r="G121" s="715"/>
      <c r="H121" s="715"/>
      <c r="I121" s="715"/>
      <c r="J121" s="715"/>
      <c r="K121" s="424"/>
      <c r="L121" s="407"/>
    </row>
    <row r="122" spans="1:17" s="258" customFormat="1" x14ac:dyDescent="0.25">
      <c r="B122" s="772"/>
      <c r="C122" s="772"/>
      <c r="D122" s="772"/>
      <c r="E122" s="772"/>
      <c r="F122" s="772"/>
      <c r="G122" s="772"/>
      <c r="H122" s="772"/>
      <c r="I122" s="772"/>
      <c r="J122" s="772"/>
      <c r="K122" s="772"/>
      <c r="L122" s="772"/>
    </row>
    <row r="123" spans="1:17" s="217" customFormat="1" x14ac:dyDescent="0.25">
      <c r="B123" s="765" t="s">
        <v>245</v>
      </c>
      <c r="C123" s="765"/>
      <c r="D123" s="765"/>
      <c r="E123" s="765"/>
      <c r="F123" s="765"/>
      <c r="G123" s="765"/>
      <c r="H123" s="765"/>
      <c r="I123" s="765"/>
      <c r="J123" s="765"/>
      <c r="K123" s="360"/>
      <c r="L123" s="360"/>
    </row>
    <row r="124" spans="1:17" s="217" customFormat="1" ht="53.25" customHeight="1" x14ac:dyDescent="0.25">
      <c r="A124" s="766" t="s">
        <v>246</v>
      </c>
      <c r="B124" s="766"/>
      <c r="C124" s="766"/>
      <c r="D124" s="259"/>
      <c r="E124" s="773" t="s">
        <v>247</v>
      </c>
      <c r="F124" s="774"/>
      <c r="G124" s="155"/>
      <c r="H124" s="155" t="s">
        <v>79</v>
      </c>
      <c r="I124" s="156"/>
      <c r="J124" s="154"/>
      <c r="K124" s="154"/>
      <c r="L124" s="259"/>
    </row>
    <row r="125" spans="1:17" s="217" customFormat="1" x14ac:dyDescent="0.25">
      <c r="D125" s="425" t="s">
        <v>80</v>
      </c>
      <c r="E125" s="775">
        <f>H63</f>
        <v>34.176000000000009</v>
      </c>
      <c r="F125" s="776"/>
      <c r="G125" s="157"/>
      <c r="H125" s="157">
        <f>E125</f>
        <v>34.176000000000009</v>
      </c>
      <c r="I125" s="158"/>
      <c r="J125" s="143"/>
      <c r="K125" s="143"/>
      <c r="L125" s="75"/>
    </row>
    <row r="126" spans="1:17" s="217" customFormat="1" ht="15.75" thickBot="1" x14ac:dyDescent="0.3">
      <c r="D126" s="425" t="s">
        <v>81</v>
      </c>
      <c r="E126" s="775">
        <f>H64</f>
        <v>102.46</v>
      </c>
      <c r="F126" s="776"/>
      <c r="G126" s="157"/>
      <c r="H126" s="157">
        <f>E126</f>
        <v>102.46</v>
      </c>
      <c r="I126" s="158"/>
      <c r="J126" s="143"/>
      <c r="K126" s="143"/>
      <c r="L126" s="75"/>
    </row>
    <row r="127" spans="1:17" s="217" customFormat="1" ht="15.75" thickBot="1" x14ac:dyDescent="0.3">
      <c r="B127" s="371"/>
      <c r="C127" s="159"/>
      <c r="D127" s="207"/>
      <c r="E127" s="149"/>
      <c r="F127" s="149"/>
      <c r="G127" s="149"/>
      <c r="H127" s="260">
        <f>SUM(H125:H126)</f>
        <v>136.636</v>
      </c>
      <c r="I127" s="150" t="s">
        <v>83</v>
      </c>
      <c r="J127" s="159"/>
      <c r="K127" s="159"/>
      <c r="L127" s="207"/>
    </row>
    <row r="128" spans="1:17" s="217" customFormat="1" x14ac:dyDescent="0.25">
      <c r="B128" s="371"/>
      <c r="C128" s="159"/>
      <c r="D128" s="207"/>
      <c r="E128" s="149"/>
      <c r="F128" s="149"/>
      <c r="G128" s="149"/>
      <c r="H128" s="377"/>
      <c r="I128" s="149"/>
      <c r="J128" s="159"/>
      <c r="K128" s="159"/>
      <c r="L128" s="207"/>
    </row>
    <row r="129" spans="1:17" x14ac:dyDescent="0.25">
      <c r="B129" s="765" t="s">
        <v>332</v>
      </c>
      <c r="C129" s="765"/>
      <c r="D129" s="765"/>
      <c r="E129" s="765"/>
      <c r="F129" s="765"/>
      <c r="G129" s="765"/>
      <c r="H129" s="765"/>
      <c r="I129" s="765"/>
      <c r="J129" s="765"/>
      <c r="K129" s="765"/>
      <c r="L129" s="765"/>
      <c r="M129" s="217"/>
      <c r="N129" s="217"/>
      <c r="O129" s="217"/>
      <c r="P129" s="217"/>
      <c r="Q129" s="217"/>
    </row>
    <row r="130" spans="1:17" ht="22.5" x14ac:dyDescent="0.25">
      <c r="A130" s="767" t="s">
        <v>333</v>
      </c>
      <c r="B130" s="767"/>
      <c r="C130" s="360"/>
      <c r="D130" s="155" t="s">
        <v>84</v>
      </c>
      <c r="E130" s="155" t="s">
        <v>248</v>
      </c>
      <c r="F130" s="155" t="s">
        <v>248</v>
      </c>
      <c r="G130" s="155" t="s">
        <v>229</v>
      </c>
      <c r="H130" s="174" t="s">
        <v>79</v>
      </c>
      <c r="I130" s="768"/>
      <c r="J130" s="769"/>
      <c r="K130" s="769"/>
      <c r="L130" s="769"/>
      <c r="M130" s="217"/>
      <c r="N130" s="217"/>
      <c r="O130" s="217"/>
      <c r="P130" s="217"/>
      <c r="Q130" s="217"/>
    </row>
    <row r="131" spans="1:17" ht="15" customHeight="1" x14ac:dyDescent="0.25">
      <c r="A131" s="767"/>
      <c r="B131" s="767"/>
      <c r="C131" s="360"/>
      <c r="D131" s="39">
        <f>3.1416/4</f>
        <v>0.78539999999999999</v>
      </c>
      <c r="E131" s="39">
        <v>0.3</v>
      </c>
      <c r="F131" s="39">
        <v>0.3</v>
      </c>
      <c r="G131" s="39">
        <f>F89</f>
        <v>53.4</v>
      </c>
      <c r="H131" s="39">
        <f>D131*E131*F131*G131</f>
        <v>3.7746323999999998</v>
      </c>
      <c r="I131" s="777" t="s">
        <v>335</v>
      </c>
      <c r="J131" s="705"/>
      <c r="K131" s="705"/>
      <c r="L131" s="705"/>
      <c r="M131" s="217"/>
      <c r="N131" s="217"/>
      <c r="O131" s="217"/>
      <c r="P131" s="217"/>
      <c r="Q131" s="217"/>
    </row>
    <row r="132" spans="1:17" ht="15.75" customHeight="1" thickBot="1" x14ac:dyDescent="0.3">
      <c r="A132" s="767"/>
      <c r="B132" s="767"/>
      <c r="C132" s="360"/>
      <c r="D132" s="39">
        <f>3.1416/4</f>
        <v>0.78539999999999999</v>
      </c>
      <c r="E132" s="39">
        <v>0.4</v>
      </c>
      <c r="F132" s="39">
        <v>0.4</v>
      </c>
      <c r="G132" s="39">
        <f>F92</f>
        <v>102.46</v>
      </c>
      <c r="H132" s="39">
        <f>D132*E132*F132*G132</f>
        <v>12.87553344</v>
      </c>
      <c r="I132" s="777" t="s">
        <v>334</v>
      </c>
      <c r="J132" s="705"/>
      <c r="K132" s="705"/>
      <c r="L132" s="705"/>
      <c r="M132" s="217"/>
      <c r="N132" s="217"/>
      <c r="O132" s="217"/>
      <c r="P132" s="217"/>
      <c r="Q132" s="217"/>
    </row>
    <row r="133" spans="1:17" ht="15.75" thickBot="1" x14ac:dyDescent="0.3">
      <c r="B133" s="359"/>
      <c r="C133" s="360"/>
      <c r="D133" s="149"/>
      <c r="E133" s="149"/>
      <c r="F133" s="149"/>
      <c r="G133" s="149"/>
      <c r="H133" s="171">
        <f>SUM(H131:H132)</f>
        <v>16.65016584</v>
      </c>
      <c r="I133" s="150" t="s">
        <v>83</v>
      </c>
      <c r="J133" s="161"/>
      <c r="K133" s="354"/>
      <c r="L133" s="75"/>
      <c r="M133" s="217"/>
      <c r="N133" s="217"/>
      <c r="O133" s="217"/>
      <c r="P133" s="217"/>
      <c r="Q133" s="217"/>
    </row>
    <row r="134" spans="1:17" x14ac:dyDescent="0.25">
      <c r="B134" s="359"/>
      <c r="C134" s="360"/>
      <c r="D134" s="149"/>
      <c r="E134" s="149"/>
      <c r="F134" s="149"/>
      <c r="G134" s="149"/>
      <c r="H134" s="150"/>
      <c r="I134" s="141"/>
      <c r="J134" s="161"/>
      <c r="K134" s="354"/>
      <c r="L134" s="75"/>
      <c r="M134" s="217"/>
      <c r="N134" s="217"/>
      <c r="O134" s="217"/>
      <c r="P134" s="217"/>
      <c r="Q134" s="217"/>
    </row>
    <row r="135" spans="1:17" ht="36.75" thickBot="1" x14ac:dyDescent="0.3">
      <c r="B135" s="765" t="s">
        <v>249</v>
      </c>
      <c r="C135" s="765"/>
      <c r="D135" s="374" t="s">
        <v>250</v>
      </c>
      <c r="E135" s="374" t="s">
        <v>82</v>
      </c>
      <c r="F135" s="424" t="s">
        <v>251</v>
      </c>
      <c r="G135" s="426"/>
      <c r="H135" s="356"/>
      <c r="I135" s="356" t="s">
        <v>29</v>
      </c>
      <c r="J135" s="75"/>
      <c r="K135" s="732"/>
      <c r="L135" s="732"/>
      <c r="M135" s="217"/>
      <c r="N135" s="217"/>
      <c r="O135" s="217"/>
      <c r="P135" s="217"/>
      <c r="Q135" s="217"/>
    </row>
    <row r="136" spans="1:17" ht="15.75" thickBot="1" x14ac:dyDescent="0.3">
      <c r="D136" s="427">
        <f>H127</f>
        <v>136.636</v>
      </c>
      <c r="E136" s="368" t="s">
        <v>82</v>
      </c>
      <c r="F136" s="368">
        <f>H133</f>
        <v>16.65016584</v>
      </c>
      <c r="G136" s="428"/>
      <c r="H136" s="377" t="s">
        <v>72</v>
      </c>
      <c r="I136" s="429">
        <f>D136-F136+K136</f>
        <v>119.98583416</v>
      </c>
      <c r="J136" s="430" t="s">
        <v>83</v>
      </c>
      <c r="K136" s="421"/>
      <c r="L136" s="431"/>
      <c r="M136" s="217"/>
      <c r="N136" s="217"/>
      <c r="O136" s="217"/>
      <c r="P136" s="217"/>
      <c r="Q136" s="217"/>
    </row>
    <row r="137" spans="1:17" x14ac:dyDescent="0.25">
      <c r="B137" s="359"/>
      <c r="C137" s="359"/>
      <c r="D137" s="145"/>
      <c r="E137" s="172"/>
      <c r="F137" s="368"/>
      <c r="G137" s="368"/>
      <c r="H137" s="177"/>
      <c r="I137" s="150"/>
      <c r="J137" s="150"/>
      <c r="K137" s="75"/>
      <c r="L137" s="75"/>
      <c r="M137" s="217"/>
      <c r="N137" s="217"/>
      <c r="O137" s="217"/>
      <c r="P137" s="217"/>
      <c r="Q137" s="217"/>
    </row>
    <row r="138" spans="1:17" ht="24.75" customHeight="1" thickBot="1" x14ac:dyDescent="0.3">
      <c r="B138" s="374" t="s">
        <v>271</v>
      </c>
      <c r="C138" s="715" t="s">
        <v>252</v>
      </c>
      <c r="D138" s="715"/>
      <c r="E138" s="715"/>
      <c r="F138" s="715"/>
      <c r="G138" s="715"/>
      <c r="H138" s="715"/>
      <c r="I138" s="715"/>
      <c r="J138" s="715"/>
      <c r="K138" s="75"/>
      <c r="L138" s="75"/>
      <c r="M138" s="217"/>
      <c r="N138" s="217"/>
      <c r="O138" s="217"/>
      <c r="P138" s="217"/>
      <c r="Q138" s="217"/>
    </row>
    <row r="139" spans="1:17" x14ac:dyDescent="0.25">
      <c r="B139" s="359"/>
      <c r="C139" s="359"/>
      <c r="D139" s="359"/>
      <c r="E139" s="359"/>
      <c r="F139" s="359"/>
      <c r="G139" s="359"/>
      <c r="H139" s="432" t="s">
        <v>29</v>
      </c>
      <c r="I139" s="433"/>
      <c r="J139" s="359"/>
      <c r="K139" s="75"/>
      <c r="L139" s="75"/>
      <c r="M139" s="217"/>
      <c r="N139" s="217"/>
      <c r="O139" s="217"/>
      <c r="P139" s="217"/>
      <c r="Q139" s="217"/>
    </row>
    <row r="140" spans="1:17" ht="15.75" thickBot="1" x14ac:dyDescent="0.3">
      <c r="B140" s="732" t="s">
        <v>253</v>
      </c>
      <c r="C140" s="732"/>
      <c r="D140" s="732"/>
      <c r="E140" s="732"/>
      <c r="F140" s="359"/>
      <c r="G140" s="359"/>
      <c r="H140" s="434">
        <f>I136</f>
        <v>119.98583416</v>
      </c>
      <c r="I140" s="435" t="str">
        <f>J136</f>
        <v>M³</v>
      </c>
      <c r="J140" s="359"/>
      <c r="K140" s="75"/>
      <c r="L140" s="75"/>
      <c r="M140" s="217"/>
      <c r="N140" s="217"/>
      <c r="O140" s="217"/>
      <c r="P140" s="217"/>
      <c r="Q140" s="217"/>
    </row>
    <row r="141" spans="1:17" x14ac:dyDescent="0.25">
      <c r="B141" s="387"/>
      <c r="C141" s="387"/>
      <c r="D141" s="387"/>
      <c r="E141" s="387"/>
      <c r="F141" s="387"/>
      <c r="G141" s="387"/>
      <c r="H141" s="503"/>
      <c r="I141" s="379"/>
      <c r="J141" s="387"/>
      <c r="K141" s="75"/>
      <c r="L141" s="75"/>
      <c r="M141" s="217"/>
      <c r="N141" s="217"/>
      <c r="O141" s="217"/>
      <c r="P141" s="217"/>
      <c r="Q141" s="217"/>
    </row>
    <row r="142" spans="1:17" x14ac:dyDescent="0.25">
      <c r="B142" s="385" t="s">
        <v>273</v>
      </c>
      <c r="C142" s="697" t="s">
        <v>202</v>
      </c>
      <c r="D142" s="697"/>
      <c r="E142" s="697"/>
      <c r="F142" s="697"/>
      <c r="G142" s="697"/>
      <c r="H142" s="697"/>
      <c r="I142" s="697"/>
      <c r="J142" s="697"/>
      <c r="K142" s="697"/>
      <c r="L142" s="141"/>
      <c r="M142" s="217"/>
      <c r="N142" s="217"/>
      <c r="O142" s="217"/>
      <c r="P142" s="217"/>
    </row>
    <row r="143" spans="1:17" x14ac:dyDescent="0.25">
      <c r="B143" s="182"/>
      <c r="C143" s="461"/>
      <c r="D143" s="184" t="s">
        <v>78</v>
      </c>
      <c r="E143" s="184" t="s">
        <v>77</v>
      </c>
      <c r="F143" s="184" t="s">
        <v>89</v>
      </c>
      <c r="G143" s="184" t="s">
        <v>90</v>
      </c>
      <c r="H143" s="461" t="s">
        <v>129</v>
      </c>
      <c r="I143" s="461"/>
      <c r="J143" s="461"/>
      <c r="K143" s="461"/>
      <c r="L143" s="185"/>
      <c r="M143" s="217"/>
      <c r="N143" s="217"/>
      <c r="O143" s="217"/>
      <c r="P143" s="217"/>
    </row>
    <row r="144" spans="1:17" x14ac:dyDescent="0.25">
      <c r="B144" s="709" t="s">
        <v>187</v>
      </c>
      <c r="C144" s="710"/>
      <c r="D144" s="187">
        <v>8</v>
      </c>
      <c r="E144" s="187">
        <v>0.8</v>
      </c>
      <c r="F144" s="187">
        <v>2</v>
      </c>
      <c r="G144" s="187">
        <f>D144*E144*F144</f>
        <v>12.8</v>
      </c>
      <c r="H144" s="420"/>
      <c r="I144" s="420"/>
      <c r="J144" s="420"/>
      <c r="K144" s="420"/>
      <c r="L144" s="188"/>
      <c r="M144" s="217"/>
      <c r="N144" s="217"/>
      <c r="O144" s="217"/>
      <c r="P144" s="217"/>
    </row>
    <row r="145" spans="2:16" x14ac:dyDescent="0.25">
      <c r="B145" s="709" t="s">
        <v>188</v>
      </c>
      <c r="C145" s="710"/>
      <c r="D145" s="187">
        <v>7.6</v>
      </c>
      <c r="E145" s="187">
        <v>0.8</v>
      </c>
      <c r="F145" s="187">
        <v>2</v>
      </c>
      <c r="G145" s="187">
        <f>D145*E145*F145</f>
        <v>12.16</v>
      </c>
      <c r="H145" s="420"/>
      <c r="I145" s="420"/>
      <c r="J145" s="420"/>
      <c r="K145" s="420"/>
      <c r="L145" s="188"/>
      <c r="M145" s="217"/>
      <c r="N145" s="217"/>
      <c r="O145" s="217"/>
      <c r="P145" s="217"/>
    </row>
    <row r="146" spans="2:16" x14ac:dyDescent="0.25">
      <c r="B146" s="709" t="s">
        <v>189</v>
      </c>
      <c r="C146" s="710"/>
      <c r="D146" s="187">
        <v>0.8</v>
      </c>
      <c r="E146" s="187">
        <v>0.8</v>
      </c>
      <c r="F146" s="187">
        <v>2</v>
      </c>
      <c r="G146" s="187">
        <f>D146*E146*F146</f>
        <v>1.2800000000000002</v>
      </c>
      <c r="H146" s="420"/>
      <c r="I146" s="420"/>
      <c r="J146" s="420"/>
      <c r="K146" s="420"/>
      <c r="L146" s="188"/>
      <c r="M146" s="217"/>
      <c r="N146" s="217"/>
      <c r="O146" s="217"/>
      <c r="P146" s="217"/>
    </row>
    <row r="147" spans="2:16" ht="15.75" thickBot="1" x14ac:dyDescent="0.3">
      <c r="B147" s="709" t="s">
        <v>190</v>
      </c>
      <c r="C147" s="710"/>
      <c r="D147" s="187">
        <v>0.4</v>
      </c>
      <c r="E147" s="187">
        <v>0.8</v>
      </c>
      <c r="F147" s="187">
        <v>2</v>
      </c>
      <c r="G147" s="189">
        <f>D147*E147*F147</f>
        <v>0.64000000000000012</v>
      </c>
      <c r="H147" s="420"/>
      <c r="I147" s="420"/>
      <c r="J147" s="420"/>
      <c r="K147" s="420"/>
      <c r="L147" s="188"/>
      <c r="M147" s="217"/>
      <c r="N147" s="217"/>
      <c r="O147" s="217"/>
      <c r="P147" s="217"/>
    </row>
    <row r="148" spans="2:16" ht="15.75" thickBot="1" x14ac:dyDescent="0.3">
      <c r="B148" s="382"/>
      <c r="C148" s="190"/>
      <c r="D148" s="190"/>
      <c r="E148" s="190"/>
      <c r="F148" s="190"/>
      <c r="G148" s="235">
        <f>SUM(G144:G147)</f>
        <v>26.880000000000003</v>
      </c>
      <c r="H148" s="236" t="s">
        <v>173</v>
      </c>
      <c r="I148" s="190"/>
      <c r="J148" s="190"/>
      <c r="K148" s="190"/>
      <c r="L148" s="141"/>
      <c r="M148" s="217"/>
      <c r="N148" s="217"/>
      <c r="O148" s="217"/>
      <c r="P148" s="217"/>
    </row>
    <row r="149" spans="2:16" x14ac:dyDescent="0.25">
      <c r="B149" s="382"/>
      <c r="C149" s="190"/>
      <c r="D149" s="190"/>
      <c r="E149" s="190"/>
      <c r="F149" s="190"/>
      <c r="G149" s="237"/>
      <c r="H149" s="190"/>
      <c r="I149" s="190"/>
      <c r="J149" s="190"/>
      <c r="K149" s="190"/>
      <c r="L149" s="141"/>
      <c r="M149" s="217"/>
      <c r="N149" s="217"/>
      <c r="O149" s="217"/>
      <c r="P149" s="217"/>
    </row>
    <row r="150" spans="2:16" s="217" customFormat="1" x14ac:dyDescent="0.25">
      <c r="B150" s="389"/>
      <c r="C150" s="190"/>
      <c r="D150" s="190"/>
      <c r="E150" s="190"/>
      <c r="F150" s="190"/>
      <c r="G150" s="237"/>
      <c r="H150" s="190"/>
      <c r="I150" s="190"/>
      <c r="J150" s="190"/>
      <c r="K150" s="190"/>
      <c r="L150" s="75"/>
    </row>
    <row r="151" spans="2:16" ht="39" customHeight="1" x14ac:dyDescent="0.25">
      <c r="B151" s="386" t="s">
        <v>276</v>
      </c>
      <c r="C151" s="711" t="s">
        <v>362</v>
      </c>
      <c r="D151" s="697"/>
      <c r="E151" s="697"/>
      <c r="F151" s="697"/>
      <c r="G151" s="697"/>
      <c r="H151" s="697"/>
      <c r="I151" s="697"/>
      <c r="J151" s="697"/>
      <c r="K151" s="697"/>
      <c r="L151" s="697"/>
      <c r="M151" s="217"/>
      <c r="N151" s="217"/>
      <c r="O151" s="217"/>
      <c r="P151" s="217"/>
    </row>
    <row r="152" spans="2:16" x14ac:dyDescent="0.25">
      <c r="B152" s="461"/>
      <c r="C152" s="197"/>
      <c r="D152" s="197"/>
      <c r="E152" s="198" t="s">
        <v>93</v>
      </c>
      <c r="F152" s="199" t="s">
        <v>78</v>
      </c>
      <c r="G152" s="184" t="s">
        <v>94</v>
      </c>
      <c r="H152" s="199" t="s">
        <v>95</v>
      </c>
      <c r="I152" s="156"/>
      <c r="J152" s="200"/>
      <c r="K152" s="200"/>
      <c r="L152" s="200"/>
      <c r="M152" s="217"/>
      <c r="N152" s="217"/>
      <c r="O152" s="217"/>
      <c r="P152" s="217"/>
    </row>
    <row r="153" spans="2:16" x14ac:dyDescent="0.25">
      <c r="B153" s="379"/>
      <c r="C153" s="201"/>
      <c r="D153" s="379" t="s">
        <v>183</v>
      </c>
      <c r="E153" s="39">
        <v>4</v>
      </c>
      <c r="F153" s="39">
        <v>1.6</v>
      </c>
      <c r="G153" s="202">
        <v>0.16</v>
      </c>
      <c r="H153" s="39">
        <f>E153*F153*G153</f>
        <v>1.024</v>
      </c>
      <c r="I153" s="203"/>
      <c r="J153" s="201"/>
      <c r="K153" s="392"/>
      <c r="L153" s="159"/>
    </row>
    <row r="154" spans="2:16" x14ac:dyDescent="0.25">
      <c r="B154" s="379"/>
      <c r="C154" s="201"/>
      <c r="D154" s="381" t="s">
        <v>183</v>
      </c>
      <c r="E154" s="39">
        <v>4</v>
      </c>
      <c r="F154" s="39">
        <v>1.6</v>
      </c>
      <c r="G154" s="202">
        <v>0.16</v>
      </c>
      <c r="H154" s="39">
        <f>E154*F154*G154</f>
        <v>1.024</v>
      </c>
      <c r="I154" s="203"/>
      <c r="J154" s="201"/>
      <c r="K154" s="392"/>
      <c r="L154" s="159"/>
    </row>
    <row r="155" spans="2:16" x14ac:dyDescent="0.25">
      <c r="B155" s="379"/>
      <c r="C155" s="201"/>
      <c r="D155" s="381" t="s">
        <v>184</v>
      </c>
      <c r="E155" s="39">
        <v>40</v>
      </c>
      <c r="F155" s="39">
        <v>1.6</v>
      </c>
      <c r="G155" s="202">
        <v>0.16</v>
      </c>
      <c r="H155" s="39">
        <f>E155*F155*G155</f>
        <v>10.24</v>
      </c>
      <c r="I155" s="203"/>
      <c r="J155" s="201"/>
      <c r="K155" s="392"/>
      <c r="L155" s="159"/>
    </row>
    <row r="156" spans="2:16" ht="15.75" thickBot="1" x14ac:dyDescent="0.3">
      <c r="B156" s="379"/>
      <c r="C156" s="201"/>
      <c r="D156" s="381" t="s">
        <v>184</v>
      </c>
      <c r="E156" s="39">
        <v>40</v>
      </c>
      <c r="F156" s="39">
        <v>1.6</v>
      </c>
      <c r="G156" s="202">
        <v>0.16</v>
      </c>
      <c r="H156" s="322">
        <f>E156*F156*G156</f>
        <v>10.24</v>
      </c>
      <c r="I156" s="203"/>
      <c r="J156" s="201"/>
      <c r="K156" s="392"/>
      <c r="L156" s="159"/>
    </row>
    <row r="157" spans="2:16" ht="15.75" thickBot="1" x14ac:dyDescent="0.3">
      <c r="B157" s="379"/>
      <c r="C157" s="159"/>
      <c r="D157" s="159"/>
      <c r="E157" s="159"/>
      <c r="F157" s="159"/>
      <c r="G157" s="159"/>
      <c r="H157" s="324">
        <f>SUM(H153:H156)</f>
        <v>22.527999999999999</v>
      </c>
      <c r="I157" s="325" t="s">
        <v>103</v>
      </c>
      <c r="J157" s="159"/>
      <c r="K157" s="159"/>
      <c r="L157" s="159"/>
    </row>
    <row r="158" spans="2:16" x14ac:dyDescent="0.25">
      <c r="B158" s="381"/>
      <c r="C158" s="180"/>
      <c r="D158" s="169"/>
      <c r="E158" s="169"/>
      <c r="F158" s="28"/>
      <c r="G158" s="28"/>
      <c r="H158" s="28"/>
      <c r="I158" s="28"/>
      <c r="J158" s="400"/>
      <c r="K158" s="400"/>
      <c r="L158" s="141"/>
    </row>
    <row r="159" spans="2:16" ht="24.75" customHeight="1" x14ac:dyDescent="0.25">
      <c r="B159" s="386" t="s">
        <v>283</v>
      </c>
      <c r="C159" s="697" t="s">
        <v>361</v>
      </c>
      <c r="D159" s="697"/>
      <c r="E159" s="697"/>
      <c r="F159" s="697"/>
      <c r="G159" s="697"/>
      <c r="H159" s="697"/>
      <c r="I159" s="697"/>
      <c r="J159" s="697"/>
      <c r="K159" s="697"/>
      <c r="L159" s="697"/>
    </row>
    <row r="160" spans="2:16" s="217" customFormat="1" ht="24.75" customHeight="1" x14ac:dyDescent="0.25">
      <c r="B160" s="782" t="s">
        <v>181</v>
      </c>
      <c r="C160" s="782"/>
      <c r="D160" s="782"/>
      <c r="E160" s="782"/>
      <c r="F160" s="782"/>
      <c r="G160" s="782"/>
      <c r="H160" s="782"/>
      <c r="I160" s="782"/>
      <c r="J160" s="782"/>
      <c r="K160" s="782"/>
      <c r="L160" s="782"/>
    </row>
    <row r="161" spans="2:12" s="217" customFormat="1" ht="24.75" customHeight="1" x14ac:dyDescent="0.25">
      <c r="B161" s="379"/>
      <c r="C161" s="379" t="s">
        <v>182</v>
      </c>
      <c r="D161" s="379"/>
      <c r="E161" s="379" t="s">
        <v>97</v>
      </c>
      <c r="F161" s="379"/>
      <c r="G161" s="379" t="s">
        <v>185</v>
      </c>
      <c r="H161" s="379"/>
      <c r="I161" s="379"/>
      <c r="J161" s="379"/>
      <c r="K161" s="379"/>
      <c r="L161" s="379"/>
    </row>
    <row r="162" spans="2:12" x14ac:dyDescent="0.25">
      <c r="B162" s="379" t="s">
        <v>183</v>
      </c>
      <c r="C162" s="420">
        <v>12</v>
      </c>
      <c r="D162" s="384" t="s">
        <v>71</v>
      </c>
      <c r="E162" s="384">
        <v>0.8</v>
      </c>
      <c r="F162" s="384" t="s">
        <v>71</v>
      </c>
      <c r="G162" s="384">
        <v>0.63</v>
      </c>
      <c r="H162" s="380" t="s">
        <v>72</v>
      </c>
      <c r="I162" s="329">
        <f>C162*E162*G162</f>
        <v>6.0480000000000009</v>
      </c>
      <c r="J162" s="13"/>
      <c r="K162" s="205"/>
      <c r="L162" s="159"/>
    </row>
    <row r="163" spans="2:12" x14ac:dyDescent="0.25">
      <c r="B163" s="381" t="s">
        <v>183</v>
      </c>
      <c r="C163" s="28">
        <v>12</v>
      </c>
      <c r="D163" s="384" t="s">
        <v>71</v>
      </c>
      <c r="E163" s="170">
        <v>0.8</v>
      </c>
      <c r="F163" s="384" t="s">
        <v>71</v>
      </c>
      <c r="G163" s="384">
        <v>0.63</v>
      </c>
      <c r="H163" s="380" t="s">
        <v>72</v>
      </c>
      <c r="I163" s="329">
        <f>C163*E163*G163</f>
        <v>6.0480000000000009</v>
      </c>
      <c r="J163" s="28"/>
      <c r="K163" s="28"/>
      <c r="L163" s="141"/>
    </row>
    <row r="164" spans="2:12" x14ac:dyDescent="0.25">
      <c r="B164" s="381" t="s">
        <v>184</v>
      </c>
      <c r="C164" s="28">
        <v>12</v>
      </c>
      <c r="D164" s="384" t="s">
        <v>71</v>
      </c>
      <c r="E164" s="170">
        <v>8</v>
      </c>
      <c r="F164" s="384" t="s">
        <v>71</v>
      </c>
      <c r="G164" s="384">
        <v>0.63</v>
      </c>
      <c r="H164" s="380" t="s">
        <v>72</v>
      </c>
      <c r="I164" s="329">
        <f>C164*E164*G164</f>
        <v>60.480000000000004</v>
      </c>
      <c r="J164" s="28"/>
      <c r="K164" s="28"/>
      <c r="L164" s="141"/>
    </row>
    <row r="165" spans="2:12" ht="15.75" thickBot="1" x14ac:dyDescent="0.3">
      <c r="B165" s="381" t="s">
        <v>184</v>
      </c>
      <c r="C165" s="28">
        <v>12</v>
      </c>
      <c r="D165" s="384" t="s">
        <v>71</v>
      </c>
      <c r="E165" s="170">
        <v>8</v>
      </c>
      <c r="F165" s="384" t="s">
        <v>71</v>
      </c>
      <c r="G165" s="384">
        <v>0.63</v>
      </c>
      <c r="H165" s="380" t="s">
        <v>72</v>
      </c>
      <c r="I165" s="329">
        <f>C165*E165*G165</f>
        <v>60.480000000000004</v>
      </c>
      <c r="J165" s="28"/>
      <c r="K165" s="28"/>
      <c r="L165" s="141"/>
    </row>
    <row r="166" spans="2:12" ht="15.75" thickBot="1" x14ac:dyDescent="0.3">
      <c r="B166" s="381"/>
      <c r="C166" s="180"/>
      <c r="D166" s="169"/>
      <c r="E166" s="169"/>
      <c r="F166" s="28"/>
      <c r="G166" s="28"/>
      <c r="H166" s="28"/>
      <c r="I166" s="147">
        <f>SUM(I162:I165)</f>
        <v>133.05600000000001</v>
      </c>
      <c r="J166" s="206" t="s">
        <v>96</v>
      </c>
      <c r="K166" s="400"/>
      <c r="L166" s="141"/>
    </row>
    <row r="167" spans="2:12" s="217" customFormat="1" x14ac:dyDescent="0.25">
      <c r="B167" s="389"/>
      <c r="C167" s="190"/>
      <c r="D167" s="190"/>
      <c r="E167" s="190"/>
      <c r="F167" s="190"/>
      <c r="G167" s="237"/>
      <c r="H167" s="190"/>
      <c r="I167" s="190"/>
      <c r="J167" s="190"/>
      <c r="K167" s="190"/>
      <c r="L167" s="75"/>
    </row>
    <row r="168" spans="2:12" ht="27.75" customHeight="1" x14ac:dyDescent="0.25">
      <c r="B168" s="385" t="s">
        <v>416</v>
      </c>
      <c r="C168" s="697" t="s">
        <v>102</v>
      </c>
      <c r="D168" s="697"/>
      <c r="E168" s="697"/>
      <c r="F168" s="697"/>
      <c r="G168" s="697"/>
      <c r="H168" s="697"/>
      <c r="I168" s="697"/>
      <c r="J168" s="697"/>
      <c r="K168" s="697"/>
      <c r="L168" s="697"/>
    </row>
    <row r="169" spans="2:12" s="217" customFormat="1" ht="27.75" customHeight="1" x14ac:dyDescent="0.25">
      <c r="B169" s="387"/>
      <c r="C169" s="387" t="s">
        <v>176</v>
      </c>
      <c r="D169" s="387"/>
      <c r="E169" s="387" t="s">
        <v>175</v>
      </c>
      <c r="F169" s="387"/>
      <c r="G169" s="387" t="s">
        <v>171</v>
      </c>
      <c r="H169" s="387"/>
      <c r="I169" s="387" t="s">
        <v>174</v>
      </c>
      <c r="J169" s="387"/>
      <c r="K169" s="387" t="s">
        <v>177</v>
      </c>
      <c r="L169" s="387"/>
    </row>
    <row r="170" spans="2:12" x14ac:dyDescent="0.25">
      <c r="B170" s="379" t="s">
        <v>180</v>
      </c>
      <c r="C170" s="384">
        <v>0.4</v>
      </c>
      <c r="D170" s="384" t="s">
        <v>71</v>
      </c>
      <c r="E170" s="384">
        <v>0.2</v>
      </c>
      <c r="F170" s="384" t="s">
        <v>71</v>
      </c>
      <c r="G170" s="384">
        <v>0.8</v>
      </c>
      <c r="H170" s="384" t="s">
        <v>71</v>
      </c>
      <c r="I170" s="14">
        <v>2</v>
      </c>
      <c r="J170" s="191" t="s">
        <v>72</v>
      </c>
      <c r="K170" s="420">
        <f>C170*E170*G170*I170</f>
        <v>0.12800000000000003</v>
      </c>
      <c r="L170" s="188"/>
    </row>
    <row r="171" spans="2:12" x14ac:dyDescent="0.25">
      <c r="B171" s="381" t="s">
        <v>179</v>
      </c>
      <c r="C171" s="384">
        <v>8</v>
      </c>
      <c r="D171" s="384" t="s">
        <v>71</v>
      </c>
      <c r="E171" s="384">
        <v>0.2</v>
      </c>
      <c r="F171" s="384" t="s">
        <v>71</v>
      </c>
      <c r="G171" s="384">
        <v>0.8</v>
      </c>
      <c r="H171" s="384" t="s">
        <v>71</v>
      </c>
      <c r="I171" s="384">
        <v>2</v>
      </c>
      <c r="J171" s="191" t="s">
        <v>72</v>
      </c>
      <c r="K171" s="420">
        <f>C171*E171*G171*I171</f>
        <v>2.5600000000000005</v>
      </c>
      <c r="L171" s="452"/>
    </row>
    <row r="172" spans="2:12" ht="15.75" thickBot="1" x14ac:dyDescent="0.3">
      <c r="B172" s="381" t="s">
        <v>178</v>
      </c>
      <c r="C172" s="384">
        <v>8</v>
      </c>
      <c r="D172" s="384" t="s">
        <v>71</v>
      </c>
      <c r="E172" s="384">
        <v>0.1</v>
      </c>
      <c r="F172" s="384" t="s">
        <v>71</v>
      </c>
      <c r="G172" s="384">
        <v>0.8</v>
      </c>
      <c r="H172" s="384" t="s">
        <v>71</v>
      </c>
      <c r="I172" s="384">
        <v>1</v>
      </c>
      <c r="J172" s="191" t="s">
        <v>72</v>
      </c>
      <c r="K172" s="420">
        <f>C172*E172*G172*I172</f>
        <v>0.64000000000000012</v>
      </c>
      <c r="L172" s="193" t="s">
        <v>91</v>
      </c>
    </row>
    <row r="173" spans="2:12" ht="15.75" thickBot="1" x14ac:dyDescent="0.3">
      <c r="B173" s="381"/>
      <c r="C173" s="149"/>
      <c r="D173" s="149"/>
      <c r="E173" s="384"/>
      <c r="F173" s="420"/>
      <c r="G173" s="384"/>
      <c r="H173" s="384"/>
      <c r="I173" s="384"/>
      <c r="J173" s="384"/>
      <c r="K173" s="147">
        <f>SUM(K170:K172)</f>
        <v>3.3280000000000007</v>
      </c>
      <c r="L173" s="194" t="s">
        <v>92</v>
      </c>
    </row>
    <row r="174" spans="2:12" x14ac:dyDescent="0.25">
      <c r="B174" s="381"/>
      <c r="C174" s="420"/>
      <c r="D174" s="195"/>
      <c r="E174" s="196"/>
      <c r="F174" s="420"/>
      <c r="G174" s="196"/>
      <c r="H174" s="196"/>
      <c r="I174" s="380"/>
      <c r="J174" s="384"/>
      <c r="K174" s="384"/>
      <c r="L174" s="141"/>
    </row>
    <row r="175" spans="2:12" ht="18.75" customHeight="1" x14ac:dyDescent="0.25">
      <c r="B175" s="386" t="s">
        <v>417</v>
      </c>
      <c r="C175" s="697" t="s">
        <v>101</v>
      </c>
      <c r="D175" s="697"/>
      <c r="E175" s="697"/>
      <c r="F175" s="697"/>
      <c r="G175" s="697"/>
      <c r="H175" s="697"/>
      <c r="I175" s="697"/>
      <c r="J175" s="697"/>
      <c r="K175" s="697"/>
      <c r="L175" s="697"/>
    </row>
    <row r="176" spans="2:12" s="217" customFormat="1" ht="27.75" customHeight="1" x14ac:dyDescent="0.25">
      <c r="B176" s="387"/>
      <c r="C176" s="387" t="s">
        <v>176</v>
      </c>
      <c r="D176" s="387"/>
      <c r="E176" s="387" t="s">
        <v>175</v>
      </c>
      <c r="F176" s="387"/>
      <c r="G176" s="387" t="s">
        <v>171</v>
      </c>
      <c r="H176" s="387"/>
      <c r="I176" s="387" t="s">
        <v>174</v>
      </c>
      <c r="J176" s="387"/>
      <c r="K176" s="387" t="s">
        <v>177</v>
      </c>
      <c r="L176" s="387"/>
    </row>
    <row r="177" spans="2:17" ht="25.5" customHeight="1" x14ac:dyDescent="0.25">
      <c r="B177" s="379" t="s">
        <v>180</v>
      </c>
      <c r="C177" s="384">
        <v>0.4</v>
      </c>
      <c r="D177" s="384" t="s">
        <v>71</v>
      </c>
      <c r="E177" s="384">
        <v>0.2</v>
      </c>
      <c r="F177" s="384" t="s">
        <v>71</v>
      </c>
      <c r="G177" s="384">
        <v>0.8</v>
      </c>
      <c r="H177" s="384" t="s">
        <v>71</v>
      </c>
      <c r="I177" s="14">
        <v>2</v>
      </c>
      <c r="J177" s="191" t="s">
        <v>72</v>
      </c>
      <c r="K177" s="420">
        <f>C177*E177*G177*I177</f>
        <v>0.12800000000000003</v>
      </c>
      <c r="L177" s="188"/>
    </row>
    <row r="178" spans="2:17" x14ac:dyDescent="0.25">
      <c r="B178" s="381" t="s">
        <v>179</v>
      </c>
      <c r="C178" s="384">
        <v>8</v>
      </c>
      <c r="D178" s="384" t="s">
        <v>71</v>
      </c>
      <c r="E178" s="384">
        <v>0.2</v>
      </c>
      <c r="F178" s="384" t="s">
        <v>71</v>
      </c>
      <c r="G178" s="384">
        <v>0.8</v>
      </c>
      <c r="H178" s="384" t="s">
        <v>71</v>
      </c>
      <c r="I178" s="384">
        <v>2</v>
      </c>
      <c r="J178" s="191" t="s">
        <v>72</v>
      </c>
      <c r="K178" s="420">
        <f>C178*E178*G178*I178</f>
        <v>2.5600000000000005</v>
      </c>
      <c r="L178" s="452"/>
    </row>
    <row r="179" spans="2:17" ht="15.75" thickBot="1" x14ac:dyDescent="0.3">
      <c r="B179" s="381" t="s">
        <v>178</v>
      </c>
      <c r="C179" s="384">
        <v>8</v>
      </c>
      <c r="D179" s="384" t="s">
        <v>71</v>
      </c>
      <c r="E179" s="384">
        <v>0.1</v>
      </c>
      <c r="F179" s="384" t="s">
        <v>71</v>
      </c>
      <c r="G179" s="384">
        <v>0.8</v>
      </c>
      <c r="H179" s="384" t="s">
        <v>71</v>
      </c>
      <c r="I179" s="384">
        <v>1</v>
      </c>
      <c r="J179" s="191" t="s">
        <v>72</v>
      </c>
      <c r="K179" s="420">
        <f>C179*E179*G179*I179</f>
        <v>0.64000000000000012</v>
      </c>
      <c r="L179" s="452"/>
    </row>
    <row r="180" spans="2:17" ht="15.75" thickBot="1" x14ac:dyDescent="0.3">
      <c r="B180" s="381"/>
      <c r="C180" s="149"/>
      <c r="D180" s="149"/>
      <c r="E180" s="384"/>
      <c r="F180" s="420"/>
      <c r="G180" s="384"/>
      <c r="H180" s="384"/>
      <c r="I180" s="384"/>
      <c r="J180" s="384"/>
      <c r="K180" s="147">
        <f>SUM(K177:K179)</f>
        <v>3.3280000000000007</v>
      </c>
      <c r="L180" s="194" t="s">
        <v>92</v>
      </c>
    </row>
    <row r="181" spans="2:17" x14ac:dyDescent="0.25">
      <c r="B181" s="381"/>
      <c r="C181" s="149"/>
      <c r="D181" s="149"/>
      <c r="E181" s="384"/>
      <c r="F181" s="420"/>
      <c r="G181" s="384"/>
      <c r="H181" s="384"/>
      <c r="I181" s="384"/>
      <c r="J181" s="384"/>
      <c r="K181" s="380"/>
      <c r="L181" s="238"/>
    </row>
    <row r="182" spans="2:17" ht="23.25" customHeight="1" thickBot="1" x14ac:dyDescent="0.3">
      <c r="B182" s="385" t="s">
        <v>418</v>
      </c>
      <c r="C182" s="715" t="s">
        <v>44</v>
      </c>
      <c r="D182" s="715"/>
      <c r="E182" s="715"/>
      <c r="F182" s="715"/>
      <c r="G182" s="715"/>
      <c r="H182" s="715"/>
      <c r="I182" s="715"/>
      <c r="J182" s="715"/>
      <c r="K182" s="715"/>
      <c r="L182" s="715"/>
    </row>
    <row r="183" spans="2:17" ht="15.75" thickBot="1" x14ac:dyDescent="0.3">
      <c r="B183" s="381"/>
      <c r="C183" s="180"/>
      <c r="D183" s="152">
        <v>8</v>
      </c>
      <c r="E183" s="148" t="s">
        <v>45</v>
      </c>
      <c r="F183" s="721" t="s">
        <v>98</v>
      </c>
      <c r="G183" s="722"/>
      <c r="H183" s="28"/>
      <c r="I183" s="28"/>
      <c r="J183" s="400"/>
      <c r="K183" s="400"/>
      <c r="L183" s="141"/>
    </row>
    <row r="184" spans="2:17" x14ac:dyDescent="0.25">
      <c r="B184" s="381"/>
      <c r="C184" s="180"/>
      <c r="D184" s="150"/>
      <c r="E184" s="150"/>
      <c r="F184" s="394"/>
      <c r="G184" s="394"/>
      <c r="H184" s="28"/>
      <c r="I184" s="28"/>
      <c r="J184" s="400"/>
      <c r="K184" s="400"/>
      <c r="L184" s="141"/>
    </row>
    <row r="185" spans="2:17" s="217" customFormat="1" x14ac:dyDescent="0.25">
      <c r="B185" s="374" t="s">
        <v>419</v>
      </c>
      <c r="C185" s="765" t="str">
        <f>'[2]PLANILHA ORÇAMENTÁRIA'!E32</f>
        <v>Remanejamento de ligação e religação de redes de esgoto, em Vias Urbanas</v>
      </c>
      <c r="D185" s="765"/>
      <c r="E185" s="765"/>
      <c r="F185" s="765"/>
      <c r="G185" s="765"/>
      <c r="H185" s="765"/>
      <c r="I185" s="765"/>
      <c r="J185" s="765"/>
      <c r="K185" s="765"/>
      <c r="L185" s="145"/>
    </row>
    <row r="186" spans="2:17" s="217" customFormat="1" ht="39.75" customHeight="1" thickBot="1" x14ac:dyDescent="0.3">
      <c r="B186" s="359"/>
      <c r="C186" s="753" t="s">
        <v>407</v>
      </c>
      <c r="D186" s="753"/>
      <c r="E186" s="753"/>
      <c r="F186" s="366" t="s">
        <v>71</v>
      </c>
      <c r="G186" s="732" t="s">
        <v>254</v>
      </c>
      <c r="H186" s="732"/>
      <c r="I186" s="320" t="s">
        <v>72</v>
      </c>
      <c r="J186" s="359" t="s">
        <v>166</v>
      </c>
      <c r="K186" s="359"/>
      <c r="L186" s="359"/>
    </row>
    <row r="187" spans="2:17" s="217" customFormat="1" ht="20.25" customHeight="1" thickBot="1" x14ac:dyDescent="0.3">
      <c r="B187" s="359"/>
      <c r="C187" s="778">
        <v>21</v>
      </c>
      <c r="D187" s="778"/>
      <c r="E187" s="778"/>
      <c r="F187" s="366" t="s">
        <v>71</v>
      </c>
      <c r="G187" s="778">
        <v>4.8</v>
      </c>
      <c r="H187" s="778"/>
      <c r="I187" s="320" t="s">
        <v>72</v>
      </c>
      <c r="J187" s="327">
        <f>C187*G187</f>
        <v>100.8</v>
      </c>
      <c r="K187" s="326" t="s">
        <v>45</v>
      </c>
      <c r="L187" s="359"/>
    </row>
    <row r="188" spans="2:17" ht="53.25" customHeight="1" x14ac:dyDescent="0.25">
      <c r="B188" s="359"/>
      <c r="C188" s="359"/>
      <c r="D188" s="145"/>
      <c r="E188" s="172"/>
      <c r="F188" s="368"/>
      <c r="G188" s="368"/>
      <c r="H188" s="177"/>
      <c r="I188" s="150"/>
      <c r="J188" s="150"/>
      <c r="K188" s="75"/>
      <c r="L188" s="75"/>
      <c r="M188" s="217"/>
      <c r="N188" s="217"/>
      <c r="O188" s="217"/>
      <c r="P188" s="217"/>
      <c r="Q188" s="217"/>
    </row>
    <row r="189" spans="2:17" x14ac:dyDescent="0.25">
      <c r="B189" s="262" t="s">
        <v>284</v>
      </c>
      <c r="C189" s="779" t="s">
        <v>23</v>
      </c>
      <c r="D189" s="779"/>
      <c r="E189" s="779"/>
      <c r="F189" s="779"/>
      <c r="G189" s="779"/>
      <c r="H189" s="779"/>
      <c r="I189" s="779"/>
      <c r="J189" s="779"/>
      <c r="K189" s="779"/>
      <c r="L189" s="207"/>
      <c r="M189" s="217"/>
      <c r="N189" s="217"/>
      <c r="O189" s="217"/>
      <c r="P189" s="217"/>
      <c r="Q189" s="217"/>
    </row>
    <row r="190" spans="2:17" s="217" customFormat="1" x14ac:dyDescent="0.25">
      <c r="B190" s="370"/>
      <c r="C190" s="371"/>
      <c r="D190" s="371"/>
      <c r="E190" s="371"/>
      <c r="F190" s="371"/>
      <c r="G190" s="371"/>
      <c r="H190" s="371"/>
      <c r="I190" s="371"/>
      <c r="J190" s="371"/>
      <c r="K190" s="371"/>
      <c r="L190" s="207"/>
    </row>
    <row r="191" spans="2:17" s="217" customFormat="1" x14ac:dyDescent="0.25">
      <c r="B191" s="262" t="s">
        <v>24</v>
      </c>
      <c r="C191" s="697" t="s">
        <v>255</v>
      </c>
      <c r="D191" s="697"/>
      <c r="E191" s="697"/>
      <c r="F191" s="697"/>
      <c r="G191" s="697"/>
      <c r="H191" s="697"/>
      <c r="I191" s="697"/>
      <c r="J191" s="697"/>
      <c r="K191" s="697"/>
      <c r="L191" s="207"/>
    </row>
    <row r="192" spans="2:17" s="217" customFormat="1" ht="36" customHeight="1" x14ac:dyDescent="0.25">
      <c r="B192" s="780" t="s">
        <v>256</v>
      </c>
      <c r="C192" s="780"/>
      <c r="D192" s="379" t="s">
        <v>340</v>
      </c>
      <c r="F192" s="781" t="s">
        <v>341</v>
      </c>
      <c r="G192" s="781"/>
      <c r="H192" s="783" t="s">
        <v>336</v>
      </c>
      <c r="I192" s="783"/>
      <c r="J192" s="782" t="s">
        <v>342</v>
      </c>
      <c r="K192" s="782"/>
      <c r="L192" s="207"/>
    </row>
    <row r="193" spans="2:12" s="217" customFormat="1" x14ac:dyDescent="0.25">
      <c r="B193" s="780" t="s">
        <v>337</v>
      </c>
      <c r="C193" s="780"/>
      <c r="D193" s="436">
        <v>351</v>
      </c>
      <c r="E193" s="456" t="s">
        <v>242</v>
      </c>
      <c r="F193" s="458">
        <v>38.159999999999997</v>
      </c>
      <c r="H193" s="436" t="s">
        <v>71</v>
      </c>
      <c r="I193" s="379">
        <v>0.35</v>
      </c>
      <c r="J193" s="489" t="s">
        <v>72</v>
      </c>
      <c r="K193" s="441">
        <f>(D193+F193)*I193</f>
        <v>136.20599999999999</v>
      </c>
      <c r="L193" s="207"/>
    </row>
    <row r="194" spans="2:12" s="217" customFormat="1" x14ac:dyDescent="0.25">
      <c r="B194" s="780" t="s">
        <v>338</v>
      </c>
      <c r="C194" s="780"/>
      <c r="D194" s="371">
        <v>643.67999999999995</v>
      </c>
      <c r="E194" s="456" t="s">
        <v>242</v>
      </c>
      <c r="F194" s="458">
        <v>63.78</v>
      </c>
      <c r="H194" s="379" t="s">
        <v>71</v>
      </c>
      <c r="I194" s="379">
        <v>0.35</v>
      </c>
      <c r="J194" s="489" t="s">
        <v>72</v>
      </c>
      <c r="K194" s="441">
        <f>(D194+F194)*I194</f>
        <v>247.61099999999996</v>
      </c>
      <c r="L194" s="207"/>
    </row>
    <row r="195" spans="2:12" s="217" customFormat="1" ht="15.75" thickBot="1" x14ac:dyDescent="0.3">
      <c r="B195" s="780" t="s">
        <v>339</v>
      </c>
      <c r="C195" s="780"/>
      <c r="D195" s="371">
        <v>349.71</v>
      </c>
      <c r="E195" s="456" t="s">
        <v>242</v>
      </c>
      <c r="F195" s="458">
        <v>38.380000000000003</v>
      </c>
      <c r="H195" s="436" t="s">
        <v>71</v>
      </c>
      <c r="I195" s="379">
        <v>0.35</v>
      </c>
      <c r="J195" s="489" t="s">
        <v>72</v>
      </c>
      <c r="K195" s="491">
        <f>(D195+F195)*I195</f>
        <v>135.83149999999998</v>
      </c>
      <c r="L195" s="207"/>
    </row>
    <row r="196" spans="2:12" s="217" customFormat="1" ht="15.75" thickBot="1" x14ac:dyDescent="0.3">
      <c r="B196" s="780" t="s">
        <v>29</v>
      </c>
      <c r="C196" s="780"/>
      <c r="D196" s="436">
        <f>SUM(D193:D195)</f>
        <v>1344.3899999999999</v>
      </c>
      <c r="F196" s="458">
        <f>SUM(F193:F195)</f>
        <v>140.32</v>
      </c>
      <c r="G196" s="436"/>
      <c r="H196" s="383"/>
      <c r="I196" s="379"/>
      <c r="J196" s="492" t="s">
        <v>29</v>
      </c>
      <c r="K196" s="493">
        <f>SUM(K193:K195)</f>
        <v>519.6484999999999</v>
      </c>
      <c r="L196" s="207"/>
    </row>
    <row r="197" spans="2:12" s="217" customFormat="1" x14ac:dyDescent="0.25">
      <c r="B197" s="370"/>
      <c r="C197" s="436"/>
      <c r="D197" s="371"/>
      <c r="E197" s="371"/>
      <c r="F197" s="371"/>
      <c r="G197" s="371"/>
      <c r="H197" s="371"/>
      <c r="I197" s="371"/>
      <c r="J197" s="371"/>
      <c r="K197" s="371"/>
      <c r="L197" s="207"/>
    </row>
    <row r="198" spans="2:12" s="217" customFormat="1" x14ac:dyDescent="0.25">
      <c r="B198" s="370"/>
      <c r="C198" s="371"/>
      <c r="D198" s="371"/>
      <c r="E198" s="779" t="s">
        <v>257</v>
      </c>
      <c r="F198" s="779"/>
      <c r="G198" s="779"/>
      <c r="H198" s="371"/>
      <c r="I198" s="371"/>
      <c r="J198" s="371"/>
      <c r="K198" s="371"/>
      <c r="L198" s="207"/>
    </row>
    <row r="199" spans="2:12" s="217" customFormat="1" x14ac:dyDescent="0.25">
      <c r="B199" s="262" t="s">
        <v>291</v>
      </c>
      <c r="C199" s="697" t="s">
        <v>258</v>
      </c>
      <c r="D199" s="697"/>
      <c r="E199" s="697"/>
      <c r="F199" s="697"/>
      <c r="G199" s="697"/>
      <c r="H199" s="697"/>
      <c r="I199" s="697"/>
      <c r="J199" s="697"/>
      <c r="K199" s="697"/>
      <c r="L199" s="207"/>
    </row>
    <row r="200" spans="2:12" s="217" customFormat="1" ht="42.75" customHeight="1" x14ac:dyDescent="0.25">
      <c r="B200" s="725" t="s">
        <v>343</v>
      </c>
      <c r="C200" s="725"/>
      <c r="D200" s="725"/>
      <c r="E200" s="725"/>
      <c r="F200" s="725"/>
      <c r="G200" s="725"/>
      <c r="H200" s="725"/>
      <c r="I200" s="725"/>
      <c r="J200" s="725"/>
      <c r="K200" s="372"/>
      <c r="L200" s="207"/>
    </row>
    <row r="201" spans="2:12" s="217" customFormat="1" x14ac:dyDescent="0.25">
      <c r="B201" s="370"/>
      <c r="C201" s="372"/>
      <c r="D201" s="372"/>
      <c r="E201" s="372"/>
      <c r="F201" s="372"/>
      <c r="G201" s="372"/>
      <c r="H201" s="372"/>
      <c r="I201" s="372"/>
      <c r="J201" s="372"/>
      <c r="K201" s="372"/>
      <c r="L201" s="207"/>
    </row>
    <row r="202" spans="2:12" s="217" customFormat="1" x14ac:dyDescent="0.25">
      <c r="B202" s="780" t="s">
        <v>259</v>
      </c>
      <c r="C202" s="780"/>
      <c r="D202" s="372"/>
      <c r="E202" s="372"/>
      <c r="F202" s="372"/>
      <c r="G202" s="372"/>
      <c r="H202" s="372"/>
      <c r="I202" s="372"/>
      <c r="J202" s="372"/>
      <c r="K202" s="372"/>
      <c r="L202" s="207"/>
    </row>
    <row r="203" spans="2:12" s="217" customFormat="1" ht="26.25" customHeight="1" thickBot="1" x14ac:dyDescent="0.3">
      <c r="B203" s="738" t="s">
        <v>260</v>
      </c>
      <c r="C203" s="738"/>
      <c r="D203" s="738"/>
      <c r="E203" s="371"/>
      <c r="F203" s="782" t="s">
        <v>345</v>
      </c>
      <c r="G203" s="782"/>
      <c r="H203" s="371"/>
      <c r="I203" s="782" t="s">
        <v>29</v>
      </c>
      <c r="J203" s="782"/>
      <c r="K203" s="371"/>
      <c r="L203" s="207"/>
    </row>
    <row r="204" spans="2:12" s="217" customFormat="1" ht="15.75" thickBot="1" x14ac:dyDescent="0.3">
      <c r="B204" s="370" t="s">
        <v>344</v>
      </c>
      <c r="C204" s="437">
        <v>140.52000000000001</v>
      </c>
      <c r="D204" s="262">
        <f>B204+C204</f>
        <v>1484.91</v>
      </c>
      <c r="E204" s="371" t="s">
        <v>71</v>
      </c>
      <c r="F204" s="494">
        <v>0.2</v>
      </c>
      <c r="G204" s="372" t="s">
        <v>45</v>
      </c>
      <c r="H204" s="371"/>
      <c r="I204" s="438">
        <f>D204*F204</f>
        <v>296.98200000000003</v>
      </c>
      <c r="J204" s="326" t="s">
        <v>83</v>
      </c>
      <c r="K204" s="371"/>
      <c r="L204" s="207"/>
    </row>
    <row r="205" spans="2:12" s="217" customFormat="1" ht="20.25" customHeight="1" x14ac:dyDescent="0.25">
      <c r="B205" s="370"/>
      <c r="C205" s="437"/>
      <c r="D205" s="372"/>
      <c r="E205" s="371"/>
      <c r="F205" s="208"/>
      <c r="G205" s="372"/>
      <c r="H205" s="371"/>
      <c r="I205" s="371"/>
      <c r="J205" s="371"/>
      <c r="K205" s="371"/>
      <c r="L205" s="207"/>
    </row>
    <row r="206" spans="2:12" s="217" customFormat="1" ht="49.5" customHeight="1" thickBot="1" x14ac:dyDescent="0.3">
      <c r="B206" s="725" t="s">
        <v>261</v>
      </c>
      <c r="C206" s="725"/>
      <c r="D206" s="439" t="s">
        <v>82</v>
      </c>
      <c r="E206" s="738" t="s">
        <v>262</v>
      </c>
      <c r="F206" s="738"/>
      <c r="G206" s="371" t="s">
        <v>71</v>
      </c>
      <c r="H206" s="440" t="s">
        <v>263</v>
      </c>
      <c r="I206" s="782" t="s">
        <v>169</v>
      </c>
      <c r="J206" s="782"/>
      <c r="K206" s="782" t="s">
        <v>29</v>
      </c>
      <c r="L206" s="782"/>
    </row>
    <row r="207" spans="2:12" s="217" customFormat="1" ht="20.25" customHeight="1" thickBot="1" x14ac:dyDescent="0.3">
      <c r="B207" s="441">
        <f>K196</f>
        <v>519.6484999999999</v>
      </c>
      <c r="C207" s="370" t="s">
        <v>83</v>
      </c>
      <c r="E207" s="436">
        <f>I204</f>
        <v>296.98200000000003</v>
      </c>
      <c r="F207" s="372" t="s">
        <v>83</v>
      </c>
      <c r="G207" s="372"/>
      <c r="H207" s="442">
        <v>0.25</v>
      </c>
      <c r="I207" s="208">
        <v>5</v>
      </c>
      <c r="J207" s="372" t="s">
        <v>264</v>
      </c>
      <c r="K207" s="438">
        <f>(B207-E207)*1.25*I207</f>
        <v>1391.6656249999992</v>
      </c>
      <c r="L207" s="443" t="s">
        <v>131</v>
      </c>
    </row>
    <row r="208" spans="2:12" s="217" customFormat="1" ht="20.25" customHeight="1" x14ac:dyDescent="0.25">
      <c r="B208" s="444"/>
      <c r="C208" s="444"/>
      <c r="D208" s="370"/>
      <c r="E208" s="371"/>
      <c r="F208" s="208"/>
      <c r="G208" s="372"/>
      <c r="H208" s="371"/>
      <c r="I208" s="208"/>
      <c r="J208" s="372"/>
      <c r="K208" s="371"/>
      <c r="L208" s="371"/>
    </row>
    <row r="209" spans="1:33" ht="15.75" customHeight="1" x14ac:dyDescent="0.25">
      <c r="B209" s="262" t="s">
        <v>296</v>
      </c>
      <c r="C209" s="697" t="str">
        <f>'[2]PLANILHA ORÇAMENTÁRIA'!E43</f>
        <v>REGULARIZACAO E COMPACTACAO DE SUBLEITO ATE 20 CM DE ESPESSURA</v>
      </c>
      <c r="D209" s="697"/>
      <c r="E209" s="697"/>
      <c r="F209" s="697"/>
      <c r="G209" s="697"/>
      <c r="H209" s="697"/>
      <c r="I209" s="697"/>
      <c r="J209" s="697"/>
      <c r="K209" s="697"/>
      <c r="L209" s="207"/>
      <c r="M209" s="217"/>
      <c r="N209" s="217"/>
      <c r="O209" s="217"/>
      <c r="P209" s="217"/>
      <c r="Q209" s="217"/>
    </row>
    <row r="210" spans="1:33" ht="24" customHeight="1" x14ac:dyDescent="0.25">
      <c r="A210" s="445"/>
      <c r="B210" s="780" t="s">
        <v>256</v>
      </c>
      <c r="C210" s="780"/>
      <c r="D210" s="379" t="s">
        <v>340</v>
      </c>
      <c r="E210" s="217"/>
      <c r="F210" s="781" t="s">
        <v>341</v>
      </c>
      <c r="G210" s="781"/>
      <c r="H210" s="406"/>
      <c r="I210" s="149"/>
      <c r="J210" s="159"/>
      <c r="K210" s="159"/>
      <c r="L210" s="207"/>
      <c r="M210" s="217"/>
      <c r="N210" s="217"/>
      <c r="O210" s="217"/>
      <c r="P210" s="217"/>
      <c r="Q210" s="217"/>
    </row>
    <row r="211" spans="1:33" ht="15" customHeight="1" x14ac:dyDescent="0.25">
      <c r="A211" s="445"/>
      <c r="B211" s="780" t="s">
        <v>337</v>
      </c>
      <c r="C211" s="780"/>
      <c r="D211" s="436">
        <v>351</v>
      </c>
      <c r="E211" s="456" t="s">
        <v>242</v>
      </c>
      <c r="F211" s="458">
        <v>38.159999999999997</v>
      </c>
      <c r="G211" s="456" t="s">
        <v>72</v>
      </c>
      <c r="H211" s="406"/>
      <c r="I211" s="790">
        <f>D211+F211</f>
        <v>389.15999999999997</v>
      </c>
      <c r="J211" s="790"/>
      <c r="K211" s="159"/>
      <c r="L211" s="207"/>
      <c r="M211" s="217"/>
      <c r="N211" s="217"/>
      <c r="O211" s="217"/>
      <c r="P211" s="217"/>
      <c r="Q211" s="217"/>
    </row>
    <row r="212" spans="1:33" ht="15" customHeight="1" x14ac:dyDescent="0.25">
      <c r="A212" s="445"/>
      <c r="B212" s="780" t="s">
        <v>338</v>
      </c>
      <c r="C212" s="780"/>
      <c r="D212" s="379">
        <v>643.67999999999995</v>
      </c>
      <c r="E212" s="456" t="s">
        <v>242</v>
      </c>
      <c r="F212" s="458">
        <v>63.78</v>
      </c>
      <c r="G212" s="456" t="s">
        <v>72</v>
      </c>
      <c r="H212" s="406"/>
      <c r="I212" s="790">
        <f>D212+F212</f>
        <v>707.45999999999992</v>
      </c>
      <c r="J212" s="790"/>
      <c r="K212" s="159"/>
      <c r="L212" s="207"/>
      <c r="M212" s="217"/>
      <c r="N212" s="217"/>
      <c r="O212" s="217"/>
      <c r="P212" s="217"/>
      <c r="Q212" s="217"/>
    </row>
    <row r="213" spans="1:33" s="217" customFormat="1" ht="22.5" customHeight="1" thickBot="1" x14ac:dyDescent="0.3">
      <c r="B213" s="780" t="s">
        <v>339</v>
      </c>
      <c r="C213" s="780"/>
      <c r="D213" s="379">
        <v>349.71</v>
      </c>
      <c r="E213" s="456" t="s">
        <v>242</v>
      </c>
      <c r="F213" s="458">
        <v>38.380000000000003</v>
      </c>
      <c r="G213" s="456" t="s">
        <v>72</v>
      </c>
      <c r="H213" s="362"/>
      <c r="I213" s="790">
        <f>D213+F213</f>
        <v>388.09</v>
      </c>
      <c r="J213" s="790"/>
      <c r="K213" s="159"/>
      <c r="L213" s="207"/>
    </row>
    <row r="214" spans="1:33" s="217" customFormat="1" ht="22.5" customHeight="1" thickBot="1" x14ac:dyDescent="0.3">
      <c r="B214" s="391"/>
      <c r="C214" s="391"/>
      <c r="D214" s="379"/>
      <c r="E214" s="456"/>
      <c r="F214" s="458"/>
      <c r="G214" s="456"/>
      <c r="H214" s="495" t="s">
        <v>29</v>
      </c>
      <c r="I214" s="791">
        <f>SUM(I211:J213)</f>
        <v>1484.7099999999998</v>
      </c>
      <c r="J214" s="791"/>
      <c r="K214" s="325" t="s">
        <v>75</v>
      </c>
      <c r="L214" s="207"/>
    </row>
    <row r="215" spans="1:33" s="217" customFormat="1" ht="22.5" customHeight="1" x14ac:dyDescent="0.25">
      <c r="B215" s="391"/>
      <c r="C215" s="391"/>
      <c r="D215" s="379"/>
      <c r="E215" s="456"/>
      <c r="F215" s="458"/>
      <c r="H215" s="394"/>
      <c r="I215" s="149"/>
      <c r="J215" s="159"/>
      <c r="K215" s="159"/>
      <c r="L215" s="207"/>
    </row>
    <row r="216" spans="1:33" s="217" customFormat="1" ht="22.5" customHeight="1" x14ac:dyDescent="0.25">
      <c r="B216" s="372"/>
      <c r="C216" s="372"/>
      <c r="D216" s="779" t="s">
        <v>391</v>
      </c>
      <c r="E216" s="779"/>
      <c r="F216" s="779"/>
      <c r="G216" s="779"/>
      <c r="H216" s="779"/>
      <c r="I216" s="149"/>
      <c r="J216" s="159"/>
      <c r="K216" s="159"/>
      <c r="L216" s="207"/>
    </row>
    <row r="217" spans="1:33" s="217" customFormat="1" ht="27" customHeight="1" x14ac:dyDescent="0.25">
      <c r="B217" s="262" t="s">
        <v>300</v>
      </c>
      <c r="C217" s="789" t="s">
        <v>265</v>
      </c>
      <c r="D217" s="789"/>
      <c r="E217" s="789"/>
      <c r="F217" s="789"/>
      <c r="G217" s="789"/>
      <c r="H217" s="789"/>
      <c r="I217" s="789"/>
      <c r="J217" s="789"/>
      <c r="K217" s="789"/>
      <c r="L217" s="207"/>
    </row>
    <row r="218" spans="1:33" s="217" customFormat="1" ht="75.75" customHeight="1" thickBot="1" x14ac:dyDescent="0.3">
      <c r="A218" s="445"/>
      <c r="B218" s="784" t="s">
        <v>346</v>
      </c>
      <c r="C218" s="784"/>
      <c r="D218" s="784"/>
      <c r="E218" s="371"/>
      <c r="F218" s="738" t="s">
        <v>390</v>
      </c>
      <c r="G218" s="738"/>
      <c r="H218" s="738"/>
      <c r="I218" s="782" t="s">
        <v>29</v>
      </c>
      <c r="J218" s="782"/>
      <c r="K218" s="371"/>
      <c r="L218" s="207"/>
    </row>
    <row r="219" spans="1:33" s="217" customFormat="1" ht="20.25" customHeight="1" thickBot="1" x14ac:dyDescent="0.3">
      <c r="B219" s="370"/>
      <c r="C219" s="437">
        <f>I214</f>
        <v>1484.7099999999998</v>
      </c>
      <c r="D219" s="372" t="s">
        <v>75</v>
      </c>
      <c r="E219" s="371" t="s">
        <v>71</v>
      </c>
      <c r="F219" s="437">
        <v>0.2</v>
      </c>
      <c r="G219" s="372" t="s">
        <v>45</v>
      </c>
      <c r="H219" s="371"/>
      <c r="I219" s="438">
        <f>C219*F219</f>
        <v>296.94199999999995</v>
      </c>
      <c r="J219" s="326" t="s">
        <v>83</v>
      </c>
      <c r="K219" s="371"/>
      <c r="L219" s="207"/>
    </row>
    <row r="220" spans="1:33" s="217" customFormat="1" ht="20.25" customHeight="1" x14ac:dyDescent="0.25">
      <c r="B220" s="370"/>
      <c r="C220" s="437"/>
      <c r="D220" s="372"/>
      <c r="E220" s="371"/>
      <c r="F220" s="208"/>
      <c r="G220" s="372"/>
      <c r="H220" s="371"/>
      <c r="I220" s="371"/>
      <c r="J220" s="371"/>
      <c r="K220" s="371"/>
      <c r="L220" s="207"/>
    </row>
    <row r="221" spans="1:33" x14ac:dyDescent="0.25">
      <c r="B221" s="370"/>
      <c r="C221" s="372"/>
      <c r="D221" s="372"/>
      <c r="E221" s="372"/>
      <c r="F221" s="372"/>
      <c r="G221" s="372"/>
      <c r="H221" s="372"/>
      <c r="I221" s="372"/>
      <c r="J221" s="372"/>
      <c r="K221" s="372"/>
      <c r="L221" s="207"/>
      <c r="M221" s="217"/>
      <c r="N221" s="217"/>
      <c r="O221" s="217"/>
      <c r="P221" s="217"/>
      <c r="Q221" s="217"/>
    </row>
    <row r="222" spans="1:33" ht="18.75" customHeight="1" x14ac:dyDescent="0.25">
      <c r="B222" s="447"/>
      <c r="C222" s="785" t="s">
        <v>393</v>
      </c>
      <c r="D222" s="785"/>
      <c r="E222" s="785"/>
      <c r="F222" s="785"/>
      <c r="G222" s="785"/>
      <c r="H222" s="785"/>
      <c r="I222" s="785"/>
      <c r="J222" s="785"/>
      <c r="K222" s="785"/>
      <c r="L222" s="217"/>
      <c r="M222" s="217"/>
      <c r="N222" s="321"/>
      <c r="O222" s="217"/>
      <c r="P222" s="217"/>
      <c r="Q222" s="217"/>
      <c r="R222" s="217"/>
      <c r="S222" s="217"/>
      <c r="T222" s="217"/>
      <c r="U222" s="217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</row>
    <row r="223" spans="1:33" ht="35.25" customHeight="1" x14ac:dyDescent="0.25">
      <c r="B223" s="264" t="s">
        <v>306</v>
      </c>
      <c r="C223" s="786" t="s">
        <v>266</v>
      </c>
      <c r="D223" s="786"/>
      <c r="E223" s="786"/>
      <c r="F223" s="786"/>
      <c r="G223" s="786"/>
      <c r="H223" s="786"/>
      <c r="I223" s="786"/>
      <c r="J223" s="786"/>
      <c r="K223" s="786"/>
      <c r="L223" s="217"/>
      <c r="M223" s="321"/>
      <c r="N223" s="217"/>
      <c r="O223" s="217"/>
      <c r="P223" s="217"/>
      <c r="Q223" s="217"/>
      <c r="R223" s="217"/>
      <c r="S223" s="217"/>
      <c r="T223" s="217"/>
      <c r="U223" s="217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</row>
    <row r="224" spans="1:33" s="217" customFormat="1" ht="44.25" customHeight="1" thickBot="1" x14ac:dyDescent="0.3">
      <c r="B224" s="787" t="s">
        <v>394</v>
      </c>
      <c r="C224" s="787"/>
      <c r="D224" s="787"/>
      <c r="E224" s="310"/>
      <c r="F224" s="788" t="s">
        <v>516</v>
      </c>
      <c r="G224" s="788"/>
      <c r="H224" s="490" t="s">
        <v>130</v>
      </c>
      <c r="I224" s="310"/>
      <c r="J224" s="310"/>
      <c r="K224" s="311"/>
    </row>
    <row r="225" spans="1:17" ht="15.75" thickBot="1" x14ac:dyDescent="0.3">
      <c r="B225" s="792">
        <v>36.799999999999997</v>
      </c>
      <c r="C225" s="792"/>
      <c r="D225" s="445" t="s">
        <v>264</v>
      </c>
      <c r="E225" s="448" t="s">
        <v>71</v>
      </c>
      <c r="F225" s="449">
        <f>I230</f>
        <v>222.70649999999998</v>
      </c>
      <c r="G225" s="233" t="s">
        <v>83</v>
      </c>
      <c r="H225" s="553">
        <f>B225*F225</f>
        <v>8195.5991999999987</v>
      </c>
      <c r="I225" s="554" t="s">
        <v>131</v>
      </c>
      <c r="J225" s="233"/>
      <c r="K225" s="216"/>
      <c r="M225" s="217"/>
      <c r="N225" s="217"/>
      <c r="O225" s="217"/>
      <c r="P225" s="217"/>
      <c r="Q225" s="217"/>
    </row>
    <row r="226" spans="1:17" s="217" customFormat="1" x14ac:dyDescent="0.25">
      <c r="B226" s="372"/>
      <c r="C226" s="372"/>
      <c r="D226" s="372"/>
      <c r="E226" s="150"/>
      <c r="F226" s="150"/>
      <c r="G226" s="362"/>
      <c r="H226" s="362"/>
      <c r="I226" s="149"/>
      <c r="J226" s="159"/>
      <c r="K226" s="159"/>
      <c r="L226" s="207"/>
    </row>
    <row r="227" spans="1:17" s="217" customFormat="1" x14ac:dyDescent="0.25">
      <c r="B227" s="357"/>
      <c r="C227" s="357"/>
      <c r="D227" s="357"/>
      <c r="E227" s="793" t="s">
        <v>267</v>
      </c>
      <c r="F227" s="793"/>
      <c r="G227" s="793"/>
      <c r="H227" s="450"/>
      <c r="I227" s="451"/>
      <c r="J227" s="265"/>
      <c r="K227" s="265"/>
      <c r="L227" s="207"/>
    </row>
    <row r="228" spans="1:17" x14ac:dyDescent="0.25">
      <c r="B228" s="262" t="s">
        <v>311</v>
      </c>
      <c r="C228" s="697" t="s">
        <v>201</v>
      </c>
      <c r="D228" s="697"/>
      <c r="E228" s="697"/>
      <c r="F228" s="697"/>
      <c r="G228" s="697"/>
      <c r="H228" s="697"/>
      <c r="I228" s="697"/>
      <c r="J228" s="697"/>
      <c r="K228" s="265"/>
      <c r="L228" s="207"/>
      <c r="M228" s="217"/>
      <c r="N228" s="217"/>
      <c r="O228" s="217"/>
      <c r="P228" s="217"/>
      <c r="Q228" s="217"/>
    </row>
    <row r="229" spans="1:17" ht="36.75" customHeight="1" thickBot="1" x14ac:dyDescent="0.3">
      <c r="A229" s="418"/>
      <c r="B229" s="784" t="s">
        <v>346</v>
      </c>
      <c r="C229" s="784"/>
      <c r="D229" s="784"/>
      <c r="E229" s="372"/>
      <c r="F229" s="782" t="s">
        <v>347</v>
      </c>
      <c r="G229" s="782"/>
      <c r="I229" s="496" t="s">
        <v>29</v>
      </c>
      <c r="J229" s="496"/>
      <c r="K229" s="383"/>
      <c r="L229" s="207"/>
      <c r="M229" s="217"/>
      <c r="N229" s="321"/>
      <c r="O229" s="217"/>
      <c r="P229" s="217"/>
      <c r="Q229" s="217"/>
    </row>
    <row r="230" spans="1:17" ht="15.75" thickBot="1" x14ac:dyDescent="0.3">
      <c r="B230" s="794">
        <f>I214</f>
        <v>1484.7099999999998</v>
      </c>
      <c r="C230" s="794"/>
      <c r="D230" t="s">
        <v>75</v>
      </c>
      <c r="E230" s="192" t="s">
        <v>74</v>
      </c>
      <c r="F230" s="188">
        <v>0.15</v>
      </c>
      <c r="H230" s="192" t="s">
        <v>72</v>
      </c>
      <c r="I230" s="453">
        <f>B230*F230</f>
        <v>222.70649999999998</v>
      </c>
      <c r="J230" s="318" t="s">
        <v>18</v>
      </c>
      <c r="K230" s="394"/>
      <c r="L230" s="394"/>
      <c r="M230" s="217"/>
      <c r="N230" s="217"/>
      <c r="O230" s="217"/>
      <c r="P230" s="217"/>
      <c r="Q230" s="217"/>
    </row>
    <row r="231" spans="1:17" x14ac:dyDescent="0.25">
      <c r="B231" s="372"/>
      <c r="C231" s="372"/>
      <c r="D231" s="372"/>
      <c r="E231" s="150"/>
      <c r="F231" s="150"/>
      <c r="G231" s="362"/>
      <c r="H231" s="362"/>
      <c r="I231" s="149"/>
      <c r="J231" s="159"/>
      <c r="K231" s="159"/>
      <c r="L231" s="207"/>
      <c r="M231" s="217"/>
      <c r="N231" s="217"/>
      <c r="O231" s="217"/>
      <c r="P231" s="217"/>
      <c r="Q231" s="217"/>
    </row>
    <row r="232" spans="1:17" ht="32.25" customHeight="1" x14ac:dyDescent="0.25">
      <c r="B232" s="262" t="s">
        <v>420</v>
      </c>
      <c r="C232" s="711" t="s">
        <v>268</v>
      </c>
      <c r="D232" s="711"/>
      <c r="E232" s="711"/>
      <c r="F232" s="711"/>
      <c r="G232" s="711"/>
      <c r="H232" s="711"/>
      <c r="I232" s="711"/>
      <c r="J232" s="711"/>
      <c r="K232" s="711"/>
      <c r="L232" s="711"/>
      <c r="M232" s="217"/>
      <c r="N232" s="217"/>
      <c r="O232" s="217"/>
      <c r="P232" s="217"/>
      <c r="Q232" s="217"/>
    </row>
    <row r="233" spans="1:17" s="217" customFormat="1" ht="15.75" thickBot="1" x14ac:dyDescent="0.3">
      <c r="B233" s="370"/>
      <c r="C233" s="454"/>
      <c r="D233" s="454"/>
      <c r="E233" s="454"/>
      <c r="F233" s="454"/>
      <c r="G233" s="454"/>
      <c r="H233" s="454"/>
      <c r="I233" s="454"/>
      <c r="J233" s="454" t="s">
        <v>29</v>
      </c>
      <c r="K233" s="454"/>
      <c r="L233" s="454"/>
    </row>
    <row r="234" spans="1:17" ht="15.75" thickBot="1" x14ac:dyDescent="0.3">
      <c r="B234" s="738" t="s">
        <v>348</v>
      </c>
      <c r="C234" s="738"/>
      <c r="D234" s="738"/>
      <c r="E234" s="738"/>
      <c r="F234" s="738"/>
      <c r="G234" s="738"/>
      <c r="H234" s="738"/>
      <c r="I234" s="149"/>
      <c r="J234" s="455">
        <v>335.89</v>
      </c>
      <c r="K234" s="326" t="s">
        <v>45</v>
      </c>
      <c r="L234" s="207"/>
      <c r="M234" s="217"/>
      <c r="N234" s="217"/>
      <c r="O234" s="217"/>
      <c r="P234" s="217"/>
      <c r="Q234" s="217"/>
    </row>
    <row r="235" spans="1:17" x14ac:dyDescent="0.25">
      <c r="B235" s="372"/>
      <c r="C235" s="372"/>
      <c r="D235" s="372"/>
      <c r="E235" s="372"/>
      <c r="F235" s="372"/>
      <c r="G235" s="372"/>
      <c r="H235" s="372"/>
      <c r="I235" s="149"/>
      <c r="J235" s="418"/>
      <c r="K235" s="371"/>
      <c r="L235" s="207"/>
      <c r="M235" s="217"/>
      <c r="N235" s="217"/>
      <c r="O235" s="217"/>
      <c r="P235" s="217"/>
      <c r="Q235" s="217"/>
    </row>
    <row r="236" spans="1:17" x14ac:dyDescent="0.25">
      <c r="B236" s="363" t="s">
        <v>421</v>
      </c>
      <c r="C236" s="711" t="s">
        <v>269</v>
      </c>
      <c r="D236" s="711"/>
      <c r="E236" s="711"/>
      <c r="F236" s="711"/>
      <c r="G236" s="711"/>
      <c r="H236" s="711"/>
      <c r="I236" s="711"/>
      <c r="J236" s="711"/>
      <c r="K236" s="711"/>
      <c r="L236" s="711"/>
      <c r="M236" s="217"/>
      <c r="N236" s="217"/>
      <c r="O236" s="217"/>
      <c r="P236" s="217"/>
      <c r="Q236" s="217"/>
    </row>
    <row r="237" spans="1:17" ht="15.75" thickBot="1" x14ac:dyDescent="0.3">
      <c r="B237" s="758" t="s">
        <v>349</v>
      </c>
      <c r="C237" s="758"/>
      <c r="D237" s="758"/>
      <c r="E237" s="758"/>
      <c r="F237" s="758"/>
      <c r="G237" s="758"/>
      <c r="H237" s="758"/>
      <c r="I237" s="758"/>
      <c r="J237" s="180" t="s">
        <v>29</v>
      </c>
      <c r="K237" s="354"/>
      <c r="L237" s="141"/>
      <c r="M237" s="217"/>
      <c r="N237" s="217"/>
      <c r="O237" s="217"/>
      <c r="P237" s="217"/>
      <c r="Q237" s="217"/>
    </row>
    <row r="238" spans="1:17" ht="15.75" thickBot="1" x14ac:dyDescent="0.3">
      <c r="B238" s="376"/>
      <c r="C238" s="180"/>
      <c r="D238" s="169"/>
      <c r="E238" s="169"/>
      <c r="F238" s="28"/>
      <c r="G238" s="28"/>
      <c r="H238" s="28"/>
      <c r="I238" s="28"/>
      <c r="J238" s="455">
        <v>14.9</v>
      </c>
      <c r="K238" s="325" t="s">
        <v>45</v>
      </c>
      <c r="L238" s="141"/>
      <c r="M238" s="217"/>
      <c r="N238" s="217"/>
      <c r="O238" s="217"/>
      <c r="P238" s="217"/>
      <c r="Q238" s="217"/>
    </row>
    <row r="239" spans="1:17" s="217" customFormat="1" x14ac:dyDescent="0.25">
      <c r="B239" s="371"/>
      <c r="C239" s="372"/>
      <c r="D239" s="372"/>
      <c r="E239" s="150"/>
      <c r="F239" s="150"/>
      <c r="G239" s="362"/>
      <c r="H239" s="362"/>
      <c r="I239" s="149"/>
      <c r="J239" s="159"/>
      <c r="K239" s="159"/>
      <c r="L239" s="207"/>
    </row>
    <row r="240" spans="1:17" x14ac:dyDescent="0.25">
      <c r="B240" s="374" t="s">
        <v>422</v>
      </c>
      <c r="C240" s="715" t="s">
        <v>270</v>
      </c>
      <c r="D240" s="715"/>
      <c r="E240" s="715"/>
      <c r="F240" s="715"/>
      <c r="G240" s="715"/>
      <c r="H240" s="715"/>
      <c r="I240" s="715"/>
      <c r="J240" s="715"/>
      <c r="K240" s="715"/>
      <c r="L240" s="715"/>
      <c r="M240" s="217"/>
      <c r="N240" s="217"/>
      <c r="O240" s="217"/>
      <c r="P240" s="217"/>
      <c r="Q240" s="217"/>
    </row>
    <row r="241" spans="2:17" ht="15.75" customHeight="1" thickBot="1" x14ac:dyDescent="0.3">
      <c r="B241" s="758" t="s">
        <v>350</v>
      </c>
      <c r="C241" s="758"/>
      <c r="D241" s="758"/>
      <c r="E241" s="758"/>
      <c r="F241" s="758"/>
      <c r="G241" s="758"/>
      <c r="H241" s="758"/>
      <c r="I241" s="758"/>
      <c r="J241" s="180" t="s">
        <v>29</v>
      </c>
      <c r="K241" s="354"/>
      <c r="L241" s="141"/>
      <c r="M241" s="217"/>
      <c r="N241" s="217"/>
      <c r="O241" s="217"/>
      <c r="P241" s="217"/>
      <c r="Q241" s="217"/>
    </row>
    <row r="242" spans="2:17" ht="15.75" thickBot="1" x14ac:dyDescent="0.3">
      <c r="B242" s="376"/>
      <c r="C242" s="180"/>
      <c r="D242" s="169"/>
      <c r="E242" s="169"/>
      <c r="F242" s="28"/>
      <c r="G242" s="28"/>
      <c r="H242" s="28"/>
      <c r="I242" s="28"/>
      <c r="J242" s="455">
        <v>14.9</v>
      </c>
      <c r="K242" s="325" t="s">
        <v>45</v>
      </c>
      <c r="L242" s="141"/>
      <c r="M242" s="217"/>
      <c r="N242" s="217"/>
      <c r="O242" s="217"/>
      <c r="P242" s="217"/>
      <c r="Q242" s="217"/>
    </row>
    <row r="243" spans="2:17" s="217" customFormat="1" x14ac:dyDescent="0.25">
      <c r="B243" s="359"/>
      <c r="C243" s="145"/>
      <c r="D243" s="150"/>
      <c r="E243" s="150"/>
      <c r="F243" s="144"/>
      <c r="G243" s="144"/>
      <c r="H243" s="144"/>
      <c r="I243" s="144"/>
      <c r="J243" s="441"/>
      <c r="K243" s="418"/>
      <c r="L243" s="75"/>
    </row>
    <row r="244" spans="2:17" s="217" customFormat="1" x14ac:dyDescent="0.25">
      <c r="B244" s="374" t="s">
        <v>423</v>
      </c>
      <c r="C244" s="715" t="s">
        <v>272</v>
      </c>
      <c r="D244" s="715"/>
      <c r="E244" s="715"/>
      <c r="F244" s="715"/>
      <c r="G244" s="715"/>
      <c r="H244" s="715"/>
      <c r="I244" s="715"/>
      <c r="J244" s="715"/>
      <c r="K244" s="715"/>
      <c r="L244" s="715"/>
    </row>
    <row r="245" spans="2:17" ht="15.75" customHeight="1" thickBot="1" x14ac:dyDescent="0.3">
      <c r="B245" s="758" t="s">
        <v>351</v>
      </c>
      <c r="C245" s="758"/>
      <c r="D245" s="758"/>
      <c r="E245" s="758"/>
      <c r="F245" s="758"/>
      <c r="G245" s="758"/>
      <c r="H245" s="758"/>
      <c r="I245" s="758"/>
      <c r="J245" s="376" t="s">
        <v>29</v>
      </c>
      <c r="K245" s="354"/>
      <c r="L245" s="141"/>
      <c r="M245" s="217"/>
      <c r="N245" s="217"/>
      <c r="O245" s="217"/>
      <c r="P245" s="217"/>
      <c r="Q245" s="217"/>
    </row>
    <row r="246" spans="2:17" s="217" customFormat="1" ht="15.75" thickBot="1" x14ac:dyDescent="0.3">
      <c r="B246" s="359"/>
      <c r="C246" s="145"/>
      <c r="D246" s="150"/>
      <c r="E246" s="150"/>
      <c r="F246" s="144"/>
      <c r="G246" s="144"/>
      <c r="H246" s="144"/>
      <c r="I246" s="144"/>
      <c r="J246" s="455">
        <v>335.89</v>
      </c>
      <c r="K246" s="325" t="s">
        <v>45</v>
      </c>
      <c r="L246" s="75"/>
    </row>
    <row r="247" spans="2:17" x14ac:dyDescent="0.25">
      <c r="B247" s="372"/>
      <c r="C247" s="372"/>
      <c r="D247" s="372"/>
      <c r="E247" s="150"/>
      <c r="F247" s="150"/>
      <c r="G247" s="362"/>
      <c r="H247" s="362"/>
      <c r="I247" s="149"/>
      <c r="J247" s="159"/>
      <c r="K247" s="159"/>
      <c r="L247" s="207"/>
      <c r="M247" s="217"/>
      <c r="N247" s="217"/>
      <c r="O247" s="217"/>
      <c r="P247" s="217"/>
      <c r="Q247" s="217"/>
    </row>
    <row r="248" spans="2:17" ht="15.75" thickBot="1" x14ac:dyDescent="0.3">
      <c r="B248" s="363" t="s">
        <v>424</v>
      </c>
      <c r="C248" s="697" t="s">
        <v>274</v>
      </c>
      <c r="D248" s="697"/>
      <c r="E248" s="697"/>
      <c r="F248" s="697"/>
      <c r="G248" s="697"/>
      <c r="H248" s="697"/>
      <c r="I248" s="697"/>
      <c r="J248" s="697"/>
      <c r="K248" s="697"/>
      <c r="L248" s="207"/>
      <c r="M248" s="217"/>
      <c r="N248" s="217"/>
      <c r="O248" s="217"/>
      <c r="P248" s="217"/>
      <c r="Q248" s="217"/>
    </row>
    <row r="249" spans="2:17" ht="29.25" customHeight="1" thickBot="1" x14ac:dyDescent="0.3">
      <c r="B249" s="738" t="s">
        <v>352</v>
      </c>
      <c r="C249" s="738"/>
      <c r="D249" s="738"/>
      <c r="E249" s="446">
        <v>1344.39</v>
      </c>
      <c r="F249" s="148" t="s">
        <v>75</v>
      </c>
      <c r="G249" s="721" t="s">
        <v>275</v>
      </c>
      <c r="H249" s="722"/>
      <c r="I249" s="149"/>
      <c r="J249" s="159"/>
      <c r="K249" s="159"/>
      <c r="L249" s="207"/>
      <c r="M249" s="217"/>
      <c r="N249" s="217"/>
      <c r="O249" s="217"/>
      <c r="P249" s="217"/>
      <c r="Q249" s="217"/>
    </row>
    <row r="250" spans="2:17" ht="53.25" customHeight="1" x14ac:dyDescent="0.25">
      <c r="B250" s="372"/>
      <c r="C250" s="372"/>
      <c r="D250" s="372"/>
      <c r="E250" s="150"/>
      <c r="F250" s="150"/>
      <c r="G250" s="362"/>
      <c r="H250" s="362"/>
      <c r="I250" s="149"/>
      <c r="J250" s="159"/>
      <c r="K250" s="159"/>
      <c r="L250" s="207"/>
      <c r="M250" s="217"/>
      <c r="N250" s="217"/>
      <c r="O250" s="217"/>
      <c r="P250" s="217"/>
      <c r="Q250" s="217"/>
    </row>
    <row r="251" spans="2:17" x14ac:dyDescent="0.25">
      <c r="B251" s="369"/>
      <c r="D251" s="802" t="s">
        <v>105</v>
      </c>
      <c r="E251" s="802"/>
      <c r="F251" s="802"/>
      <c r="G251" s="802"/>
      <c r="H251" s="802"/>
      <c r="I251" s="802"/>
      <c r="J251" s="802"/>
      <c r="M251" s="217"/>
      <c r="N251" s="217"/>
      <c r="O251" s="217"/>
      <c r="P251" s="217"/>
      <c r="Q251" s="217"/>
    </row>
    <row r="252" spans="2:17" s="215" customFormat="1" x14ac:dyDescent="0.25">
      <c r="B252" s="312" t="s">
        <v>425</v>
      </c>
      <c r="C252" s="797" t="s">
        <v>277</v>
      </c>
      <c r="D252" s="797"/>
      <c r="E252" s="797"/>
      <c r="F252" s="797"/>
      <c r="G252" s="797"/>
      <c r="H252" s="797"/>
      <c r="I252" s="797"/>
      <c r="J252" s="797"/>
      <c r="K252" s="797"/>
      <c r="M252" s="258"/>
      <c r="N252" s="258"/>
      <c r="O252" s="258"/>
      <c r="P252" s="258"/>
      <c r="Q252" s="258"/>
    </row>
    <row r="253" spans="2:17" s="217" customFormat="1" ht="30.75" thickBot="1" x14ac:dyDescent="0.3">
      <c r="B253" s="798" t="s">
        <v>278</v>
      </c>
      <c r="C253" s="798"/>
      <c r="D253" s="798"/>
      <c r="E253" s="310"/>
      <c r="F253" s="799" t="s">
        <v>279</v>
      </c>
      <c r="G253" s="799"/>
      <c r="I253" s="311" t="s">
        <v>280</v>
      </c>
      <c r="K253" s="800" t="s">
        <v>281</v>
      </c>
      <c r="L253" s="800"/>
    </row>
    <row r="254" spans="2:17" s="217" customFormat="1" ht="15.75" thickBot="1" x14ac:dyDescent="0.3">
      <c r="B254" s="801">
        <v>50</v>
      </c>
      <c r="C254" s="801"/>
      <c r="D254" s="310" t="s">
        <v>264</v>
      </c>
      <c r="E254" s="631" t="s">
        <v>71</v>
      </c>
      <c r="F254" s="632">
        <f>H259</f>
        <v>67.219500000000011</v>
      </c>
      <c r="G254" s="310" t="s">
        <v>83</v>
      </c>
      <c r="H254" s="456" t="s">
        <v>71</v>
      </c>
      <c r="I254" s="633">
        <v>1.85</v>
      </c>
      <c r="K254" s="636">
        <f>B254*F254*I254</f>
        <v>6217.8037500000009</v>
      </c>
      <c r="L254" s="443" t="s">
        <v>282</v>
      </c>
    </row>
    <row r="255" spans="2:17" s="217" customFormat="1" x14ac:dyDescent="0.25">
      <c r="B255" s="623"/>
      <c r="C255" s="623"/>
      <c r="D255" s="623"/>
      <c r="E255" s="624"/>
      <c r="F255" s="624"/>
      <c r="G255" s="622"/>
      <c r="H255" s="622"/>
      <c r="I255" s="149"/>
      <c r="J255" s="159"/>
      <c r="K255" s="159"/>
      <c r="L255" s="207"/>
    </row>
    <row r="256" spans="2:17" x14ac:dyDescent="0.25">
      <c r="B256" s="262" t="s">
        <v>426</v>
      </c>
      <c r="C256" s="697" t="s">
        <v>524</v>
      </c>
      <c r="D256" s="697"/>
      <c r="E256" s="697"/>
      <c r="F256" s="697"/>
      <c r="G256" s="697"/>
      <c r="H256" s="697"/>
      <c r="I256" s="697"/>
      <c r="J256" s="697"/>
      <c r="K256" s="697"/>
      <c r="L256" s="207"/>
      <c r="M256" s="217"/>
      <c r="N256" s="217"/>
      <c r="O256" s="217"/>
      <c r="P256" s="217"/>
      <c r="Q256" s="217"/>
    </row>
    <row r="257" spans="2:17" x14ac:dyDescent="0.25">
      <c r="B257" s="363"/>
      <c r="C257" s="697"/>
      <c r="D257" s="697"/>
      <c r="E257" s="697"/>
      <c r="F257" s="697"/>
      <c r="G257" s="697"/>
      <c r="H257" s="697"/>
      <c r="I257" s="697"/>
      <c r="J257" s="697"/>
      <c r="K257" s="697"/>
      <c r="L257" s="207"/>
      <c r="M257" s="217"/>
      <c r="N257" s="217"/>
      <c r="O257" s="217"/>
      <c r="P257" s="217"/>
      <c r="Q257" s="217"/>
    </row>
    <row r="258" spans="2:17" s="217" customFormat="1" ht="30" customHeight="1" thickBot="1" x14ac:dyDescent="0.3">
      <c r="B258" s="738" t="s">
        <v>352</v>
      </c>
      <c r="C258" s="738"/>
      <c r="D258" s="738"/>
      <c r="E258" s="782" t="s">
        <v>525</v>
      </c>
      <c r="F258" s="782"/>
      <c r="G258" s="623"/>
      <c r="H258" s="623"/>
      <c r="I258" s="623"/>
      <c r="J258" s="623"/>
      <c r="K258" s="623"/>
      <c r="L258" s="207"/>
    </row>
    <row r="259" spans="2:17" s="217" customFormat="1" ht="15.75" customHeight="1" thickBot="1" x14ac:dyDescent="0.3">
      <c r="B259" s="619"/>
      <c r="C259" s="634">
        <v>1344.39</v>
      </c>
      <c r="D259" s="320" t="s">
        <v>74</v>
      </c>
      <c r="E259" s="217">
        <v>0.05</v>
      </c>
      <c r="F259" s="634" t="s">
        <v>45</v>
      </c>
      <c r="G259" s="320" t="s">
        <v>72</v>
      </c>
      <c r="H259" s="635">
        <f>C259*E259</f>
        <v>67.219500000000011</v>
      </c>
      <c r="I259" s="269" t="s">
        <v>172</v>
      </c>
      <c r="J259" s="721" t="s">
        <v>98</v>
      </c>
      <c r="K259" s="722"/>
      <c r="L259" s="207"/>
    </row>
    <row r="260" spans="2:17" s="217" customFormat="1" ht="11.25" customHeight="1" x14ac:dyDescent="0.25">
      <c r="B260" s="456"/>
      <c r="C260" s="310"/>
      <c r="D260" s="310"/>
      <c r="E260" s="310"/>
      <c r="F260" s="310"/>
      <c r="G260" s="310"/>
      <c r="H260" s="311"/>
      <c r="I260" s="310"/>
      <c r="J260" s="310"/>
      <c r="K260" s="311"/>
    </row>
    <row r="261" spans="2:17" x14ac:dyDescent="0.25">
      <c r="M261" s="217"/>
      <c r="N261" s="217"/>
      <c r="O261" s="217"/>
      <c r="P261" s="217"/>
      <c r="Q261" s="217"/>
    </row>
    <row r="262" spans="2:17" x14ac:dyDescent="0.25">
      <c r="B262" s="457" t="s">
        <v>313</v>
      </c>
      <c r="C262" s="802" t="s">
        <v>285</v>
      </c>
      <c r="D262" s="802"/>
      <c r="E262" s="802"/>
      <c r="F262" s="802"/>
      <c r="G262" s="802"/>
      <c r="H262" s="802"/>
      <c r="I262" s="802"/>
      <c r="J262" s="802"/>
      <c r="K262" s="802"/>
      <c r="M262" s="217"/>
      <c r="N262" s="217"/>
      <c r="O262" s="217"/>
      <c r="P262" s="217"/>
      <c r="Q262" s="217"/>
    </row>
    <row r="263" spans="2:17" s="217" customFormat="1" x14ac:dyDescent="0.25">
      <c r="B263" s="458"/>
      <c r="C263" s="458"/>
      <c r="D263" s="458"/>
      <c r="E263" s="458"/>
      <c r="F263" s="458"/>
      <c r="G263" s="458"/>
      <c r="H263" s="458"/>
      <c r="I263" s="458"/>
      <c r="J263" s="458"/>
      <c r="K263" s="458"/>
    </row>
    <row r="264" spans="2:17" s="217" customFormat="1" x14ac:dyDescent="0.25">
      <c r="B264" s="457" t="s">
        <v>315</v>
      </c>
      <c r="C264" s="736" t="s">
        <v>286</v>
      </c>
      <c r="D264" s="736"/>
      <c r="E264" s="736"/>
      <c r="F264" s="736"/>
      <c r="G264" s="736"/>
      <c r="H264" s="736"/>
      <c r="I264" s="736"/>
      <c r="J264" s="736"/>
      <c r="K264" s="736"/>
    </row>
    <row r="265" spans="2:17" ht="22.5" x14ac:dyDescent="0.25">
      <c r="B265" s="232"/>
      <c r="C265" s="166"/>
      <c r="D265" s="178"/>
      <c r="E265" s="155" t="s">
        <v>287</v>
      </c>
      <c r="F265" s="155" t="s">
        <v>228</v>
      </c>
      <c r="G265" s="155" t="s">
        <v>288</v>
      </c>
      <c r="H265" s="155" t="s">
        <v>289</v>
      </c>
      <c r="I265" s="165" t="s">
        <v>79</v>
      </c>
      <c r="J265" s="156"/>
      <c r="K265" s="179"/>
      <c r="L265" s="178"/>
      <c r="M265" s="217"/>
      <c r="N265" s="217"/>
      <c r="O265" s="217"/>
      <c r="P265" s="217"/>
      <c r="Q265" s="217"/>
    </row>
    <row r="266" spans="2:17" ht="15.75" thickBot="1" x14ac:dyDescent="0.3">
      <c r="B266" s="359"/>
      <c r="C266" s="795" t="s">
        <v>290</v>
      </c>
      <c r="D266" s="796"/>
      <c r="E266" s="39">
        <v>0.15</v>
      </c>
      <c r="F266" s="157">
        <v>0.05</v>
      </c>
      <c r="G266" s="39">
        <v>8.5</v>
      </c>
      <c r="H266" s="39">
        <v>2</v>
      </c>
      <c r="I266" s="39">
        <f>E266*F266*G266*H266</f>
        <v>0.1275</v>
      </c>
      <c r="J266" s="459"/>
      <c r="K266" s="161"/>
      <c r="L266" s="75"/>
      <c r="M266" s="217"/>
      <c r="N266" s="217"/>
      <c r="O266" s="217"/>
      <c r="P266" s="217"/>
      <c r="Q266" s="217"/>
    </row>
    <row r="267" spans="2:17" ht="15.75" thickBot="1" x14ac:dyDescent="0.3">
      <c r="B267" s="376"/>
      <c r="C267" s="354"/>
      <c r="D267" s="28"/>
      <c r="E267" s="28"/>
      <c r="F267" s="28"/>
      <c r="G267" s="28"/>
      <c r="I267" s="323">
        <f>SUM(I266:I266)</f>
        <v>0.1275</v>
      </c>
      <c r="J267" s="269" t="s">
        <v>172</v>
      </c>
      <c r="K267" s="354"/>
      <c r="L267" s="141"/>
      <c r="M267" s="217"/>
      <c r="N267" s="217"/>
      <c r="O267" s="217"/>
      <c r="P267" s="217"/>
      <c r="Q267" s="217"/>
    </row>
    <row r="268" spans="2:17" s="217" customFormat="1" x14ac:dyDescent="0.25">
      <c r="B268" s="458"/>
      <c r="C268" s="460"/>
      <c r="D268" s="460"/>
      <c r="E268" s="460"/>
      <c r="F268" s="460"/>
      <c r="G268" s="460"/>
      <c r="H268" s="460"/>
      <c r="I268" s="460"/>
      <c r="J268" s="460"/>
      <c r="K268" s="460"/>
    </row>
    <row r="269" spans="2:17" s="217" customFormat="1" x14ac:dyDescent="0.25">
      <c r="B269" s="458"/>
      <c r="C269" s="458"/>
      <c r="D269" s="458"/>
      <c r="E269" s="458"/>
      <c r="F269" s="458"/>
      <c r="G269" s="458"/>
      <c r="H269" s="458"/>
      <c r="I269" s="458"/>
      <c r="J269" s="458"/>
      <c r="K269" s="458"/>
    </row>
    <row r="270" spans="2:17" s="217" customFormat="1" x14ac:dyDescent="0.25">
      <c r="B270" s="458"/>
      <c r="C270" s="458"/>
      <c r="D270" s="458"/>
      <c r="E270" s="458"/>
      <c r="F270" s="458"/>
      <c r="G270" s="458"/>
      <c r="H270" s="458"/>
      <c r="I270" s="458"/>
      <c r="J270" s="458"/>
      <c r="K270" s="458"/>
    </row>
    <row r="271" spans="2:17" s="217" customFormat="1" x14ac:dyDescent="0.25">
      <c r="B271" s="457" t="s">
        <v>319</v>
      </c>
      <c r="C271" s="736" t="s">
        <v>292</v>
      </c>
      <c r="D271" s="736"/>
      <c r="E271" s="736"/>
      <c r="F271" s="736"/>
      <c r="G271" s="736"/>
      <c r="H271" s="736"/>
      <c r="I271" s="736"/>
      <c r="J271" s="736"/>
      <c r="K271" s="736"/>
    </row>
    <row r="272" spans="2:17" ht="22.5" x14ac:dyDescent="0.25">
      <c r="B272" s="183"/>
      <c r="C272" s="197"/>
      <c r="D272" s="198" t="s">
        <v>289</v>
      </c>
      <c r="E272" s="198" t="s">
        <v>293</v>
      </c>
      <c r="F272" s="199" t="s">
        <v>294</v>
      </c>
      <c r="G272" s="184" t="s">
        <v>94</v>
      </c>
      <c r="H272" s="199" t="s">
        <v>95</v>
      </c>
      <c r="I272" s="809" t="s">
        <v>295</v>
      </c>
      <c r="J272" s="810"/>
      <c r="K272" s="200"/>
      <c r="L272" s="200"/>
      <c r="M272" s="217"/>
      <c r="N272" s="217"/>
      <c r="O272" s="217"/>
      <c r="P272" s="217"/>
    </row>
    <row r="273" spans="2:17" ht="15.75" thickBot="1" x14ac:dyDescent="0.3">
      <c r="B273" s="371"/>
      <c r="C273" s="201"/>
      <c r="D273" s="39">
        <v>2</v>
      </c>
      <c r="E273" s="39">
        <v>43</v>
      </c>
      <c r="F273" s="39">
        <v>1.2</v>
      </c>
      <c r="G273" s="202">
        <v>0.25</v>
      </c>
      <c r="H273" s="39">
        <f>D273*E273*F273*G273</f>
        <v>25.8</v>
      </c>
      <c r="I273" s="203"/>
      <c r="J273" s="201"/>
      <c r="K273" s="373"/>
      <c r="L273" s="159"/>
      <c r="M273" s="217"/>
      <c r="N273" s="217"/>
      <c r="O273" s="217"/>
      <c r="P273" s="217"/>
    </row>
    <row r="274" spans="2:17" ht="15.75" thickBot="1" x14ac:dyDescent="0.3">
      <c r="B274" s="371"/>
      <c r="C274" s="159"/>
      <c r="D274" s="159"/>
      <c r="E274" s="159"/>
      <c r="F274" s="159"/>
      <c r="G274" s="159"/>
      <c r="H274" s="324">
        <f>SUM(H273:H273)</f>
        <v>25.8</v>
      </c>
      <c r="I274" s="325" t="s">
        <v>103</v>
      </c>
      <c r="J274" s="159"/>
      <c r="K274" s="159"/>
      <c r="L274" s="159"/>
      <c r="M274" s="217"/>
      <c r="N274" s="217"/>
      <c r="O274" s="217"/>
      <c r="P274" s="217"/>
    </row>
    <row r="275" spans="2:17" x14ac:dyDescent="0.25">
      <c r="M275" s="217"/>
      <c r="N275" s="217"/>
      <c r="O275" s="217"/>
      <c r="P275" s="217"/>
      <c r="Q275" s="217"/>
    </row>
    <row r="276" spans="2:17" x14ac:dyDescent="0.25">
      <c r="B276" s="457" t="s">
        <v>320</v>
      </c>
      <c r="C276" s="736" t="s">
        <v>297</v>
      </c>
      <c r="D276" s="736"/>
      <c r="E276" s="736"/>
      <c r="F276" s="736"/>
      <c r="G276" s="736"/>
      <c r="H276" s="736"/>
      <c r="I276" s="736"/>
      <c r="J276" s="736"/>
      <c r="K276" s="736"/>
      <c r="M276" s="217"/>
      <c r="N276" s="217"/>
      <c r="O276" s="217"/>
      <c r="P276" s="217"/>
      <c r="Q276" s="217"/>
    </row>
    <row r="277" spans="2:17" s="217" customFormat="1" ht="26.25" x14ac:dyDescent="0.25">
      <c r="B277" s="371" t="s">
        <v>298</v>
      </c>
      <c r="C277" s="371"/>
      <c r="D277" s="371" t="s">
        <v>299</v>
      </c>
      <c r="E277" s="371"/>
      <c r="F277" s="462" t="s">
        <v>289</v>
      </c>
      <c r="H277" s="371" t="s">
        <v>185</v>
      </c>
      <c r="I277" s="371"/>
      <c r="J277" s="809" t="s">
        <v>295</v>
      </c>
      <c r="K277" s="810"/>
    </row>
    <row r="278" spans="2:17" ht="15.75" thickBot="1" x14ac:dyDescent="0.3">
      <c r="B278" s="186">
        <v>6</v>
      </c>
      <c r="C278" s="375" t="s">
        <v>71</v>
      </c>
      <c r="D278" s="375">
        <v>8.5</v>
      </c>
      <c r="E278" s="375" t="s">
        <v>71</v>
      </c>
      <c r="F278">
        <v>2</v>
      </c>
      <c r="G278" s="369" t="s">
        <v>71</v>
      </c>
      <c r="H278" s="375">
        <v>0.63</v>
      </c>
      <c r="I278" s="377" t="s">
        <v>72</v>
      </c>
      <c r="J278" s="329">
        <f>B278*D278*F278*H278</f>
        <v>64.260000000000005</v>
      </c>
      <c r="K278" s="13"/>
      <c r="M278" s="217"/>
      <c r="N278" s="217"/>
      <c r="O278" s="217"/>
      <c r="P278" s="217"/>
    </row>
    <row r="279" spans="2:17" ht="15.75" thickBot="1" x14ac:dyDescent="0.3">
      <c r="B279" s="180"/>
      <c r="C279" s="169"/>
      <c r="D279" s="169"/>
      <c r="E279" s="28"/>
      <c r="H279" s="28"/>
      <c r="I279" s="28"/>
      <c r="J279" s="147">
        <f>SUM(J278:J278)</f>
        <v>64.260000000000005</v>
      </c>
      <c r="K279" s="206" t="s">
        <v>96</v>
      </c>
      <c r="M279" s="217"/>
      <c r="N279" s="217"/>
      <c r="O279" s="217"/>
      <c r="P279" s="217"/>
    </row>
    <row r="280" spans="2:17" s="217" customFormat="1" x14ac:dyDescent="0.25">
      <c r="B280" s="145"/>
      <c r="C280" s="150"/>
      <c r="D280" s="150"/>
      <c r="E280" s="144"/>
      <c r="H280" s="144"/>
      <c r="I280" s="144"/>
      <c r="J280" s="377"/>
      <c r="K280" s="371"/>
    </row>
    <row r="281" spans="2:17" x14ac:dyDescent="0.25">
      <c r="B281" s="312" t="s">
        <v>427</v>
      </c>
      <c r="C281" s="811" t="s">
        <v>301</v>
      </c>
      <c r="D281" s="811"/>
      <c r="E281" s="811"/>
      <c r="F281" s="811"/>
      <c r="G281" s="811"/>
      <c r="H281" s="811"/>
      <c r="I281" s="811"/>
      <c r="J281" s="811"/>
      <c r="K281" s="811"/>
      <c r="M281" s="217"/>
      <c r="N281" s="217"/>
      <c r="O281" s="217"/>
      <c r="P281" s="217"/>
      <c r="Q281" s="217"/>
    </row>
    <row r="282" spans="2:17" ht="22.5" x14ac:dyDescent="0.25">
      <c r="B282" s="182"/>
      <c r="C282" s="183"/>
      <c r="D282" s="184" t="s">
        <v>302</v>
      </c>
      <c r="E282" s="184" t="s">
        <v>77</v>
      </c>
      <c r="F282" s="184" t="s">
        <v>89</v>
      </c>
      <c r="G282" s="184" t="s">
        <v>303</v>
      </c>
      <c r="H282" s="184" t="s">
        <v>90</v>
      </c>
      <c r="I282" s="809" t="s">
        <v>295</v>
      </c>
      <c r="J282" s="810"/>
      <c r="K282" s="183"/>
      <c r="L282" s="185"/>
      <c r="M282" s="217"/>
      <c r="N282" s="217"/>
      <c r="O282" s="217"/>
      <c r="P282" s="217"/>
    </row>
    <row r="283" spans="2:17" x14ac:dyDescent="0.25">
      <c r="B283" s="709" t="s">
        <v>304</v>
      </c>
      <c r="C283" s="710"/>
      <c r="D283" s="187">
        <v>8</v>
      </c>
      <c r="E283" s="187">
        <v>0.5</v>
      </c>
      <c r="F283" s="187">
        <v>2</v>
      </c>
      <c r="G283" s="187">
        <v>2</v>
      </c>
      <c r="H283" s="187">
        <f>D283*E283*F283*G283</f>
        <v>16</v>
      </c>
      <c r="I283" s="186"/>
      <c r="J283" s="186"/>
      <c r="K283" s="186"/>
      <c r="L283" s="188"/>
      <c r="M283" s="217"/>
      <c r="N283" s="217"/>
      <c r="O283" s="217"/>
      <c r="P283" s="217"/>
    </row>
    <row r="284" spans="2:17" ht="15.75" thickBot="1" x14ac:dyDescent="0.3">
      <c r="B284" s="709" t="s">
        <v>305</v>
      </c>
      <c r="C284" s="710"/>
      <c r="D284" s="187">
        <v>0.15</v>
      </c>
      <c r="E284" s="187">
        <v>0.8</v>
      </c>
      <c r="F284" s="187">
        <v>4</v>
      </c>
      <c r="G284" s="187">
        <v>2</v>
      </c>
      <c r="H284" s="187">
        <f>D284*E284*F284*G284</f>
        <v>0.96</v>
      </c>
      <c r="I284" s="186"/>
      <c r="J284" s="186"/>
      <c r="K284" s="186"/>
      <c r="L284" s="188"/>
      <c r="M284" s="217"/>
      <c r="N284" s="217"/>
      <c r="O284" s="217"/>
      <c r="P284" s="217"/>
    </row>
    <row r="285" spans="2:17" ht="15.75" thickBot="1" x14ac:dyDescent="0.3">
      <c r="B285" s="358"/>
      <c r="C285" s="190"/>
      <c r="D285" s="190"/>
      <c r="F285" s="190"/>
      <c r="G285" s="190"/>
      <c r="H285" s="235">
        <f>SUM(H283:H284)</f>
        <v>16.96</v>
      </c>
      <c r="I285" s="236" t="s">
        <v>75</v>
      </c>
      <c r="J285" s="190"/>
      <c r="K285" s="190"/>
      <c r="L285" s="141"/>
      <c r="M285" s="217"/>
      <c r="N285" s="217"/>
      <c r="O285" s="217"/>
      <c r="P285" s="217"/>
    </row>
    <row r="286" spans="2:17" x14ac:dyDescent="0.25">
      <c r="B286" s="358"/>
      <c r="C286" s="190"/>
      <c r="D286" s="190"/>
      <c r="F286" s="190"/>
      <c r="G286" s="190"/>
      <c r="H286" s="237"/>
      <c r="I286" s="372"/>
      <c r="J286" s="190"/>
      <c r="K286" s="190"/>
      <c r="L286" s="141"/>
      <c r="M286" s="217"/>
      <c r="N286" s="217"/>
      <c r="O286" s="217"/>
      <c r="P286" s="217"/>
    </row>
    <row r="287" spans="2:17" x14ac:dyDescent="0.25">
      <c r="B287" s="374" t="s">
        <v>428</v>
      </c>
      <c r="C287" s="697" t="s">
        <v>307</v>
      </c>
      <c r="D287" s="697"/>
      <c r="E287" s="697"/>
      <c r="F287" s="697"/>
      <c r="G287" s="697"/>
      <c r="H287" s="697"/>
      <c r="I287" s="697"/>
      <c r="J287" s="697"/>
      <c r="K287" s="697"/>
      <c r="L287" s="141"/>
      <c r="M287" s="217"/>
      <c r="N287" s="217"/>
      <c r="O287" s="217"/>
      <c r="P287" s="217"/>
    </row>
    <row r="288" spans="2:17" s="217" customFormat="1" x14ac:dyDescent="0.25">
      <c r="B288" s="808" t="s">
        <v>308</v>
      </c>
      <c r="C288" s="808"/>
      <c r="D288" s="359"/>
      <c r="E288" s="359" t="s">
        <v>309</v>
      </c>
      <c r="F288" s="359"/>
      <c r="G288" s="359" t="s">
        <v>171</v>
      </c>
      <c r="H288" s="359"/>
      <c r="I288" s="732" t="s">
        <v>310</v>
      </c>
      <c r="J288" s="732"/>
      <c r="K288" s="359" t="s">
        <v>177</v>
      </c>
      <c r="L288" s="359"/>
    </row>
    <row r="289" spans="1:17" ht="15.75" thickBot="1" x14ac:dyDescent="0.3">
      <c r="B289" s="371"/>
      <c r="C289" s="375">
        <v>8.5</v>
      </c>
      <c r="D289" s="375" t="s">
        <v>71</v>
      </c>
      <c r="E289" s="375">
        <v>0.15</v>
      </c>
      <c r="F289" s="375" t="s">
        <v>71</v>
      </c>
      <c r="G289" s="375">
        <v>0.5</v>
      </c>
      <c r="H289" s="375" t="s">
        <v>71</v>
      </c>
      <c r="I289" s="14">
        <v>2</v>
      </c>
      <c r="J289" s="191" t="s">
        <v>72</v>
      </c>
      <c r="K289" s="186">
        <f>C289*E289*G289*I289</f>
        <v>1.2749999999999999</v>
      </c>
      <c r="L289" s="188"/>
      <c r="M289" s="217"/>
      <c r="N289" s="217"/>
      <c r="O289" s="217"/>
      <c r="P289" s="217"/>
    </row>
    <row r="290" spans="1:17" ht="15.75" thickBot="1" x14ac:dyDescent="0.3">
      <c r="B290" s="376"/>
      <c r="C290" s="149"/>
      <c r="D290" s="149"/>
      <c r="E290" s="375"/>
      <c r="F290" s="186"/>
      <c r="G290" s="375"/>
      <c r="H290" s="375"/>
      <c r="I290" s="375"/>
      <c r="J290" s="375"/>
      <c r="K290" s="147">
        <f>SUM(K289:K289)</f>
        <v>1.2749999999999999</v>
      </c>
      <c r="L290" s="194" t="s">
        <v>92</v>
      </c>
      <c r="M290" s="217"/>
      <c r="N290" s="217"/>
      <c r="O290" s="217"/>
      <c r="P290" s="217"/>
    </row>
    <row r="291" spans="1:17" x14ac:dyDescent="0.25">
      <c r="B291" s="358"/>
      <c r="C291" s="190"/>
      <c r="D291" s="190"/>
      <c r="F291" s="190"/>
      <c r="G291" s="190"/>
      <c r="H291" s="237"/>
      <c r="I291" s="372"/>
      <c r="J291" s="190"/>
      <c r="K291" s="190"/>
      <c r="L291" s="141"/>
      <c r="M291" s="217"/>
      <c r="N291" s="217"/>
      <c r="O291" s="217"/>
      <c r="P291" s="217"/>
    </row>
    <row r="292" spans="1:17" x14ac:dyDescent="0.25">
      <c r="B292" s="374" t="s">
        <v>429</v>
      </c>
      <c r="C292" s="697" t="s">
        <v>312</v>
      </c>
      <c r="D292" s="697"/>
      <c r="E292" s="697"/>
      <c r="F292" s="697"/>
      <c r="G292" s="697"/>
      <c r="H292" s="697"/>
      <c r="I292" s="697"/>
      <c r="J292" s="697"/>
      <c r="K292" s="697"/>
      <c r="L292" s="141"/>
      <c r="M292" s="217"/>
      <c r="N292" s="217"/>
      <c r="O292" s="217"/>
      <c r="P292" s="217"/>
    </row>
    <row r="293" spans="1:17" s="217" customFormat="1" x14ac:dyDescent="0.25">
      <c r="B293" s="808" t="s">
        <v>308</v>
      </c>
      <c r="C293" s="808"/>
      <c r="D293" s="359"/>
      <c r="E293" s="359" t="s">
        <v>309</v>
      </c>
      <c r="F293" s="359"/>
      <c r="G293" s="359" t="s">
        <v>171</v>
      </c>
      <c r="H293" s="359"/>
      <c r="I293" s="732" t="s">
        <v>310</v>
      </c>
      <c r="J293" s="732"/>
      <c r="K293" s="359" t="s">
        <v>177</v>
      </c>
      <c r="L293" s="359"/>
    </row>
    <row r="294" spans="1:17" ht="15.75" thickBot="1" x14ac:dyDescent="0.3">
      <c r="B294" s="371"/>
      <c r="C294" s="375">
        <v>8.5</v>
      </c>
      <c r="D294" s="375" t="s">
        <v>71</v>
      </c>
      <c r="E294" s="375">
        <v>0.15</v>
      </c>
      <c r="F294" s="375" t="s">
        <v>71</v>
      </c>
      <c r="G294" s="375">
        <v>0.5</v>
      </c>
      <c r="H294" s="375" t="s">
        <v>71</v>
      </c>
      <c r="I294" s="14">
        <v>2</v>
      </c>
      <c r="J294" s="191" t="s">
        <v>72</v>
      </c>
      <c r="K294" s="186">
        <f>C294*E294*G294*I294</f>
        <v>1.2749999999999999</v>
      </c>
      <c r="L294" s="188"/>
      <c r="M294" s="217"/>
      <c r="N294" s="217"/>
      <c r="O294" s="217"/>
      <c r="P294" s="217"/>
    </row>
    <row r="295" spans="1:17" ht="15.75" thickBot="1" x14ac:dyDescent="0.3">
      <c r="B295" s="376"/>
      <c r="C295" s="149"/>
      <c r="D295" s="149"/>
      <c r="E295" s="375"/>
      <c r="F295" s="186"/>
      <c r="G295" s="375"/>
      <c r="H295" s="375"/>
      <c r="I295" s="375"/>
      <c r="J295" s="375"/>
      <c r="K295" s="147">
        <f>SUM(K294:K294)</f>
        <v>1.2749999999999999</v>
      </c>
      <c r="L295" s="194" t="s">
        <v>92</v>
      </c>
      <c r="M295" s="217"/>
      <c r="N295" s="217"/>
      <c r="O295" s="217"/>
      <c r="P295" s="217"/>
    </row>
    <row r="296" spans="1:17" x14ac:dyDescent="0.25">
      <c r="M296" s="217"/>
      <c r="N296" s="217"/>
      <c r="O296" s="217"/>
      <c r="P296" s="217"/>
      <c r="Q296" s="217"/>
    </row>
    <row r="297" spans="1:17" x14ac:dyDescent="0.25">
      <c r="B297" s="457" t="s">
        <v>321</v>
      </c>
      <c r="C297" s="802" t="s">
        <v>314</v>
      </c>
      <c r="D297" s="802"/>
      <c r="E297" s="802"/>
      <c r="F297" s="802"/>
      <c r="G297" s="802"/>
      <c r="H297" s="802"/>
      <c r="I297" s="802"/>
      <c r="J297" s="802"/>
      <c r="K297" s="802"/>
      <c r="M297" s="217"/>
      <c r="N297" s="217"/>
      <c r="O297" s="217"/>
      <c r="P297" s="217"/>
      <c r="Q297" s="217"/>
    </row>
    <row r="298" spans="1:17" x14ac:dyDescent="0.25">
      <c r="M298" s="217"/>
      <c r="N298" s="217"/>
      <c r="O298" s="217"/>
      <c r="P298" s="217"/>
      <c r="Q298" s="217"/>
    </row>
    <row r="299" spans="1:17" x14ac:dyDescent="0.25">
      <c r="B299" s="457" t="s">
        <v>323</v>
      </c>
      <c r="C299" s="736" t="s">
        <v>316</v>
      </c>
      <c r="D299" s="736"/>
      <c r="E299" s="736"/>
      <c r="F299" s="736"/>
      <c r="G299" s="736"/>
      <c r="H299" s="736"/>
      <c r="I299" s="736"/>
      <c r="J299" s="736"/>
      <c r="K299" s="736"/>
      <c r="M299" s="217"/>
      <c r="N299" s="217"/>
      <c r="O299" s="217"/>
      <c r="P299" s="217"/>
      <c r="Q299" s="217"/>
    </row>
    <row r="300" spans="1:17" ht="32.25" customHeight="1" thickBot="1" x14ac:dyDescent="0.3">
      <c r="A300" s="463"/>
      <c r="B300" s="806" t="s">
        <v>317</v>
      </c>
      <c r="C300" s="806"/>
      <c r="D300" s="806"/>
      <c r="E300" s="173" t="s">
        <v>71</v>
      </c>
      <c r="F300" s="720" t="s">
        <v>318</v>
      </c>
      <c r="G300" s="720"/>
      <c r="H300" s="720"/>
      <c r="I300" s="406"/>
      <c r="J300" s="418" t="s">
        <v>29</v>
      </c>
      <c r="K300" s="159"/>
      <c r="L300" s="75"/>
      <c r="M300" s="464"/>
      <c r="N300" s="217"/>
      <c r="O300" s="217"/>
      <c r="P300" s="217"/>
      <c r="Q300" s="217"/>
    </row>
    <row r="301" spans="1:17" ht="15.75" thickBot="1" x14ac:dyDescent="0.3">
      <c r="B301" s="720">
        <v>571.99</v>
      </c>
      <c r="C301" s="720"/>
      <c r="D301" s="212" t="s">
        <v>75</v>
      </c>
      <c r="E301" s="173" t="s">
        <v>71</v>
      </c>
      <c r="F301" s="150">
        <v>0.06</v>
      </c>
      <c r="G301" s="212" t="s">
        <v>45</v>
      </c>
      <c r="H301" s="406"/>
      <c r="I301" s="406"/>
      <c r="J301" s="455">
        <f>B301*F301</f>
        <v>34.319400000000002</v>
      </c>
      <c r="K301" s="325" t="s">
        <v>83</v>
      </c>
      <c r="L301" s="75"/>
      <c r="M301" s="464"/>
      <c r="N301" s="217"/>
      <c r="O301" s="217"/>
      <c r="P301" s="217"/>
      <c r="Q301" s="217"/>
    </row>
    <row r="302" spans="1:17" x14ac:dyDescent="0.25">
      <c r="M302" s="464"/>
      <c r="N302" s="217"/>
      <c r="O302" s="217"/>
      <c r="P302" s="217"/>
      <c r="Q302" s="217"/>
    </row>
    <row r="303" spans="1:17" x14ac:dyDescent="0.25">
      <c r="M303" s="217"/>
      <c r="N303" s="217"/>
      <c r="O303" s="217"/>
      <c r="P303" s="217"/>
      <c r="Q303" s="217"/>
    </row>
    <row r="304" spans="1:17" s="217" customFormat="1" ht="33.75" customHeight="1" x14ac:dyDescent="0.25">
      <c r="B304" s="262" t="s">
        <v>324</v>
      </c>
      <c r="C304" s="711" t="s">
        <v>198</v>
      </c>
      <c r="D304" s="711"/>
      <c r="E304" s="711"/>
      <c r="F304" s="711"/>
      <c r="G304" s="711"/>
      <c r="H304" s="711"/>
      <c r="I304" s="711"/>
      <c r="J304" s="711"/>
      <c r="K304" s="711"/>
      <c r="L304" s="207"/>
    </row>
    <row r="305" spans="1:17" s="217" customFormat="1" ht="24.75" customHeight="1" thickBot="1" x14ac:dyDescent="0.3">
      <c r="A305" s="463"/>
      <c r="B305" s="804" t="s">
        <v>317</v>
      </c>
      <c r="C305" s="804"/>
      <c r="D305" s="804"/>
      <c r="E305" s="454"/>
      <c r="F305" s="805" t="s">
        <v>39</v>
      </c>
      <c r="G305" s="805"/>
      <c r="H305" s="465" t="s">
        <v>29</v>
      </c>
      <c r="I305" s="454"/>
      <c r="J305" s="454"/>
      <c r="K305" s="454"/>
      <c r="L305" s="207"/>
    </row>
    <row r="306" spans="1:17" s="296" customFormat="1" ht="15.75" thickBot="1" x14ac:dyDescent="0.3">
      <c r="B306" s="418"/>
      <c r="C306" s="418">
        <v>571.99</v>
      </c>
      <c r="D306" s="418" t="s">
        <v>75</v>
      </c>
      <c r="E306" s="377" t="s">
        <v>71</v>
      </c>
      <c r="F306" s="150">
        <v>0.05</v>
      </c>
      <c r="G306" s="150" t="s">
        <v>45</v>
      </c>
      <c r="H306" s="323">
        <f>C306*F306</f>
        <v>28.599500000000003</v>
      </c>
      <c r="I306" s="269" t="s">
        <v>83</v>
      </c>
      <c r="J306" s="722"/>
      <c r="K306" s="722"/>
      <c r="L306" s="207"/>
    </row>
    <row r="307" spans="1:17" s="217" customFormat="1" x14ac:dyDescent="0.25">
      <c r="B307" s="371"/>
      <c r="C307" s="372"/>
      <c r="D307" s="372"/>
      <c r="E307" s="150"/>
      <c r="F307" s="150"/>
      <c r="G307" s="362"/>
      <c r="H307" s="362"/>
      <c r="I307" s="149"/>
      <c r="J307" s="159"/>
      <c r="K307" s="159"/>
      <c r="L307" s="207"/>
    </row>
    <row r="308" spans="1:17" s="217" customFormat="1" x14ac:dyDescent="0.25">
      <c r="B308" s="262" t="s">
        <v>325</v>
      </c>
      <c r="C308" s="697" t="s">
        <v>133</v>
      </c>
      <c r="D308" s="697"/>
      <c r="E308" s="697"/>
      <c r="F308" s="697"/>
      <c r="G308" s="697"/>
      <c r="H308" s="697"/>
      <c r="I308" s="697"/>
      <c r="J308" s="697"/>
      <c r="K308" s="697"/>
      <c r="L308" s="207"/>
    </row>
    <row r="309" spans="1:17" s="217" customFormat="1" ht="26.25" customHeight="1" thickBot="1" x14ac:dyDescent="0.3">
      <c r="B309" s="804" t="s">
        <v>353</v>
      </c>
      <c r="C309" s="804"/>
      <c r="D309" s="804"/>
      <c r="E309" s="466"/>
      <c r="F309" s="467">
        <v>70.03</v>
      </c>
      <c r="G309" s="372" t="s">
        <v>75</v>
      </c>
      <c r="H309" s="371"/>
      <c r="I309" s="372"/>
      <c r="J309" s="782"/>
      <c r="K309" s="782"/>
      <c r="L309" s="207"/>
    </row>
    <row r="310" spans="1:17" ht="15.75" thickBot="1" x14ac:dyDescent="0.3">
      <c r="B310" s="470"/>
      <c r="C310" s="470"/>
      <c r="D310" s="470"/>
      <c r="E310" s="471" t="s">
        <v>29</v>
      </c>
      <c r="F310" s="472">
        <v>70.03</v>
      </c>
      <c r="G310" s="236" t="s">
        <v>75</v>
      </c>
      <c r="H310" s="418"/>
      <c r="I310" s="418"/>
      <c r="J310" s="468"/>
      <c r="K310" s="418"/>
      <c r="L310" s="469"/>
      <c r="M310" s="217"/>
      <c r="N310" s="217"/>
      <c r="O310" s="217"/>
      <c r="P310" s="217"/>
      <c r="Q310" s="217"/>
    </row>
    <row r="311" spans="1:17" ht="18.75" x14ac:dyDescent="0.25">
      <c r="B311" s="372"/>
      <c r="C311" s="372"/>
      <c r="D311" s="372"/>
      <c r="E311" s="150"/>
      <c r="F311" s="150"/>
      <c r="G311" s="473"/>
      <c r="H311" s="441"/>
      <c r="I311" s="150"/>
      <c r="J311" s="377"/>
      <c r="K311" s="474"/>
      <c r="L311" s="475"/>
      <c r="M311" s="476"/>
      <c r="N311" s="217"/>
      <c r="O311" s="217"/>
      <c r="P311" s="217"/>
      <c r="Q311" s="217"/>
    </row>
    <row r="312" spans="1:17" x14ac:dyDescent="0.25">
      <c r="B312" s="457" t="s">
        <v>430</v>
      </c>
      <c r="C312" s="802" t="s">
        <v>322</v>
      </c>
      <c r="D312" s="802"/>
      <c r="E312" s="802"/>
      <c r="F312" s="802"/>
      <c r="G312" s="802"/>
      <c r="H312" s="802"/>
      <c r="I312" s="802"/>
      <c r="J312" s="802"/>
      <c r="K312" s="802"/>
      <c r="L312" s="802"/>
      <c r="M312" s="217"/>
      <c r="N312" s="217"/>
      <c r="O312" s="217"/>
      <c r="P312" s="217"/>
    </row>
    <row r="313" spans="1:17" x14ac:dyDescent="0.25">
      <c r="M313" s="217"/>
      <c r="N313" s="217"/>
      <c r="O313" s="217"/>
      <c r="P313" s="217"/>
    </row>
    <row r="314" spans="1:17" x14ac:dyDescent="0.25">
      <c r="B314" s="262" t="s">
        <v>374</v>
      </c>
      <c r="C314" s="779" t="str">
        <f>'[2]PLANILHA ORÇAMENTÁRIA'!E38</f>
        <v>SINALIZAÇÃO HORIZONTAL COM TINTA RETRORREFLETIVA A BASE DE RESINA ACRÍLICA COM MICROESFERAS DE VIDRO</v>
      </c>
      <c r="D314" s="779"/>
      <c r="E314" s="779"/>
      <c r="F314" s="779"/>
      <c r="G314" s="779"/>
      <c r="H314" s="779"/>
      <c r="I314" s="779"/>
      <c r="J314" s="779"/>
      <c r="K314" s="779"/>
      <c r="L314" s="779"/>
      <c r="M314" s="217"/>
      <c r="N314" s="217"/>
      <c r="O314" s="217"/>
      <c r="P314" s="217"/>
    </row>
    <row r="315" spans="1:17" s="217" customFormat="1" ht="22.5" customHeight="1" thickBot="1" x14ac:dyDescent="0.3">
      <c r="B315" s="391"/>
      <c r="C315" s="379"/>
      <c r="D315" s="379"/>
      <c r="E315" s="782" t="s">
        <v>354</v>
      </c>
      <c r="F315" s="782"/>
      <c r="G315" s="379" t="s">
        <v>71</v>
      </c>
      <c r="H315" s="379" t="s">
        <v>161</v>
      </c>
      <c r="I315" s="379" t="s">
        <v>71</v>
      </c>
      <c r="J315" s="379" t="s">
        <v>162</v>
      </c>
      <c r="K315" s="379" t="s">
        <v>29</v>
      </c>
      <c r="L315" s="379"/>
    </row>
    <row r="316" spans="1:17" s="217" customFormat="1" ht="22.5" customHeight="1" thickBot="1" x14ac:dyDescent="0.3">
      <c r="B316" s="780" t="s">
        <v>160</v>
      </c>
      <c r="C316" s="780"/>
      <c r="D316" s="780"/>
      <c r="E316" s="815">
        <v>30</v>
      </c>
      <c r="F316" s="815"/>
      <c r="G316" s="379" t="s">
        <v>71</v>
      </c>
      <c r="H316" s="436">
        <v>4</v>
      </c>
      <c r="I316" s="379" t="s">
        <v>71</v>
      </c>
      <c r="J316" s="436">
        <v>0.4</v>
      </c>
      <c r="K316" s="438">
        <f>J316*H316*E316</f>
        <v>48</v>
      </c>
      <c r="L316" s="422" t="s">
        <v>75</v>
      </c>
    </row>
    <row r="317" spans="1:17" s="217" customFormat="1" x14ac:dyDescent="0.25">
      <c r="B317" s="370"/>
      <c r="C317" s="371"/>
      <c r="D317" s="371"/>
      <c r="E317" s="371"/>
      <c r="F317" s="371"/>
      <c r="G317" s="371"/>
      <c r="H317" s="371"/>
      <c r="I317" s="371"/>
      <c r="J317" s="371"/>
      <c r="K317" s="371"/>
      <c r="L317" s="371"/>
    </row>
    <row r="318" spans="1:17" s="217" customFormat="1" x14ac:dyDescent="0.25">
      <c r="B318" s="262" t="s">
        <v>431</v>
      </c>
      <c r="C318" s="715" t="str">
        <f>'[2]PLANILHA ORÇAMENTÁRIA'!E39</f>
        <v>CONFECÇÃO DE SUPORTE E TRAVESSA PARA PLACA DE SINALIZAÇÃO</v>
      </c>
      <c r="D318" s="715"/>
      <c r="E318" s="715"/>
      <c r="F318" s="715"/>
      <c r="G318" s="715"/>
      <c r="H318" s="715"/>
      <c r="I318" s="715"/>
      <c r="J318" s="715"/>
      <c r="K318" s="715"/>
      <c r="L318" s="715"/>
    </row>
    <row r="319" spans="1:17" s="217" customFormat="1" x14ac:dyDescent="0.25">
      <c r="B319" s="370"/>
      <c r="C319" s="360"/>
      <c r="D319" s="360"/>
      <c r="E319" s="360"/>
      <c r="F319" s="360"/>
      <c r="G319" s="360"/>
      <c r="H319" s="360" t="s">
        <v>163</v>
      </c>
      <c r="I319" s="360"/>
      <c r="J319" s="360"/>
      <c r="K319" s="360"/>
      <c r="L319" s="360"/>
    </row>
    <row r="320" spans="1:17" s="217" customFormat="1" x14ac:dyDescent="0.25">
      <c r="B320" s="725" t="s">
        <v>159</v>
      </c>
      <c r="C320" s="725"/>
      <c r="D320" s="725"/>
      <c r="E320" s="725"/>
      <c r="F320" s="387"/>
      <c r="G320" s="387"/>
      <c r="H320" s="398">
        <v>4</v>
      </c>
      <c r="I320" s="397"/>
      <c r="J320" s="397"/>
      <c r="K320" s="397"/>
      <c r="L320" s="397"/>
    </row>
    <row r="321" spans="2:12" s="217" customFormat="1" x14ac:dyDescent="0.25">
      <c r="B321" s="725" t="s">
        <v>154</v>
      </c>
      <c r="C321" s="725"/>
      <c r="D321" s="725"/>
      <c r="E321" s="725"/>
      <c r="F321" s="387"/>
      <c r="G321" s="387"/>
      <c r="H321" s="398">
        <v>5</v>
      </c>
      <c r="I321" s="397"/>
      <c r="J321" s="397"/>
      <c r="K321" s="397"/>
      <c r="L321" s="397"/>
    </row>
    <row r="322" spans="2:12" s="217" customFormat="1" x14ac:dyDescent="0.25">
      <c r="B322" s="725" t="s">
        <v>155</v>
      </c>
      <c r="C322" s="725"/>
      <c r="D322" s="725"/>
      <c r="E322" s="725"/>
      <c r="F322" s="387"/>
      <c r="G322" s="387"/>
      <c r="H322" s="398">
        <v>2</v>
      </c>
      <c r="I322" s="397"/>
      <c r="J322" s="397"/>
      <c r="K322" s="397"/>
      <c r="L322" s="397"/>
    </row>
    <row r="323" spans="2:12" s="217" customFormat="1" x14ac:dyDescent="0.25">
      <c r="B323" s="725" t="s">
        <v>156</v>
      </c>
      <c r="C323" s="725"/>
      <c r="D323" s="725"/>
      <c r="E323" s="725"/>
      <c r="F323" s="387"/>
      <c r="G323" s="387"/>
      <c r="H323" s="398">
        <v>1</v>
      </c>
      <c r="I323" s="397"/>
      <c r="J323" s="397"/>
      <c r="K323" s="397"/>
      <c r="L323" s="397"/>
    </row>
    <row r="324" spans="2:12" s="217" customFormat="1" ht="27" customHeight="1" thickBot="1" x14ac:dyDescent="0.3">
      <c r="B324" s="725" t="s">
        <v>157</v>
      </c>
      <c r="C324" s="725"/>
      <c r="D324" s="725"/>
      <c r="E324" s="397"/>
      <c r="F324" s="387"/>
      <c r="G324" s="387"/>
      <c r="H324" s="398">
        <v>2</v>
      </c>
      <c r="I324" s="397"/>
      <c r="J324" s="397"/>
      <c r="K324" s="397"/>
      <c r="L324" s="397"/>
    </row>
    <row r="325" spans="2:12" s="217" customFormat="1" ht="21" customHeight="1" thickBot="1" x14ac:dyDescent="0.3">
      <c r="B325" s="391"/>
      <c r="C325" s="397"/>
      <c r="D325" s="761" t="s">
        <v>29</v>
      </c>
      <c r="E325" s="803"/>
      <c r="F325" s="803"/>
      <c r="G325" s="390"/>
      <c r="H325" s="328">
        <f>SUM(H320:H324)</f>
        <v>14</v>
      </c>
      <c r="I325" s="236" t="s">
        <v>128</v>
      </c>
      <c r="J325" s="397"/>
      <c r="K325" s="397"/>
      <c r="L325" s="397"/>
    </row>
    <row r="326" spans="2:12" s="217" customFormat="1" ht="21" customHeight="1" x14ac:dyDescent="0.25">
      <c r="B326" s="516"/>
      <c r="C326" s="517"/>
      <c r="D326" s="513"/>
      <c r="E326" s="513"/>
      <c r="F326" s="513"/>
      <c r="G326" s="513"/>
      <c r="H326" s="520"/>
      <c r="I326" s="515"/>
      <c r="J326" s="517"/>
      <c r="K326" s="517"/>
      <c r="L326" s="517"/>
    </row>
    <row r="327" spans="2:12" s="217" customFormat="1" ht="0.75" customHeight="1" x14ac:dyDescent="0.25">
      <c r="B327" s="371"/>
      <c r="C327" s="366"/>
      <c r="D327" s="373"/>
      <c r="E327" s="150"/>
      <c r="F327" s="150"/>
      <c r="G327" s="364"/>
      <c r="H327" s="364"/>
      <c r="I327" s="372"/>
      <c r="J327" s="372"/>
      <c r="K327" s="159"/>
      <c r="L327" s="207"/>
    </row>
    <row r="328" spans="2:12" s="217" customFormat="1" ht="21" customHeight="1" x14ac:dyDescent="0.25">
      <c r="B328" s="262" t="s">
        <v>432</v>
      </c>
      <c r="C328" s="715" t="str">
        <f>'[2]PLANILHA ORÇAMENTÁRIA'!E40</f>
        <v>FORNECIMENTO E IMPLANTAÇÃO PLACA SINALIZAÇÃO TOTAL REFLETIVA</v>
      </c>
      <c r="D328" s="715"/>
      <c r="E328" s="715"/>
      <c r="F328" s="715"/>
      <c r="G328" s="715"/>
      <c r="H328" s="715"/>
      <c r="I328" s="715"/>
      <c r="J328" s="715"/>
      <c r="K328" s="715"/>
      <c r="L328" s="715"/>
    </row>
    <row r="329" spans="2:12" s="217" customFormat="1" x14ac:dyDescent="0.25">
      <c r="B329" s="391"/>
      <c r="C329" s="397"/>
      <c r="D329" s="397"/>
      <c r="E329" s="397"/>
      <c r="F329" s="387" t="s">
        <v>158</v>
      </c>
      <c r="G329" s="387" t="s">
        <v>74</v>
      </c>
      <c r="H329" s="387" t="s">
        <v>85</v>
      </c>
      <c r="I329" s="397"/>
      <c r="J329" s="397"/>
      <c r="K329" s="397"/>
      <c r="L329" s="397"/>
    </row>
    <row r="330" spans="2:12" s="217" customFormat="1" x14ac:dyDescent="0.25">
      <c r="B330" s="725" t="s">
        <v>159</v>
      </c>
      <c r="C330" s="725"/>
      <c r="D330" s="725"/>
      <c r="E330" s="725"/>
      <c r="F330" s="387">
        <v>0.25</v>
      </c>
      <c r="G330" s="387" t="s">
        <v>74</v>
      </c>
      <c r="H330" s="398">
        <v>6</v>
      </c>
      <c r="I330" s="397">
        <f>F330*H330</f>
        <v>1.5</v>
      </c>
      <c r="J330" s="397" t="s">
        <v>13</v>
      </c>
      <c r="K330" s="397"/>
      <c r="L330" s="397"/>
    </row>
    <row r="331" spans="2:12" s="217" customFormat="1" x14ac:dyDescent="0.25">
      <c r="B331" s="725" t="s">
        <v>154</v>
      </c>
      <c r="C331" s="725"/>
      <c r="D331" s="725"/>
      <c r="E331" s="725"/>
      <c r="F331" s="398">
        <v>0.3</v>
      </c>
      <c r="G331" s="387" t="s">
        <v>74</v>
      </c>
      <c r="H331" s="398">
        <v>5</v>
      </c>
      <c r="I331" s="397">
        <f>F331*H331</f>
        <v>1.5</v>
      </c>
      <c r="J331" s="397" t="s">
        <v>13</v>
      </c>
      <c r="K331" s="397"/>
      <c r="L331" s="397"/>
    </row>
    <row r="332" spans="2:12" s="217" customFormat="1" x14ac:dyDescent="0.25">
      <c r="B332" s="725" t="s">
        <v>155</v>
      </c>
      <c r="C332" s="725"/>
      <c r="D332" s="725"/>
      <c r="E332" s="725"/>
      <c r="F332" s="387">
        <v>0.25</v>
      </c>
      <c r="G332" s="387" t="s">
        <v>74</v>
      </c>
      <c r="H332" s="398">
        <v>2</v>
      </c>
      <c r="I332" s="397">
        <f>F332*H332</f>
        <v>0.5</v>
      </c>
      <c r="J332" s="397" t="s">
        <v>13</v>
      </c>
      <c r="K332" s="397"/>
      <c r="L332" s="397"/>
    </row>
    <row r="333" spans="2:12" s="217" customFormat="1" x14ac:dyDescent="0.25">
      <c r="B333" s="725" t="s">
        <v>156</v>
      </c>
      <c r="C333" s="725"/>
      <c r="D333" s="725"/>
      <c r="E333" s="725"/>
      <c r="F333" s="398">
        <v>0.3</v>
      </c>
      <c r="G333" s="387" t="s">
        <v>74</v>
      </c>
      <c r="H333" s="398">
        <v>1</v>
      </c>
      <c r="I333" s="397">
        <f>F333*H333</f>
        <v>0.3</v>
      </c>
      <c r="J333" s="397" t="s">
        <v>13</v>
      </c>
      <c r="K333" s="397"/>
      <c r="L333" s="397"/>
    </row>
    <row r="334" spans="2:12" s="217" customFormat="1" ht="27" customHeight="1" x14ac:dyDescent="0.25">
      <c r="B334" s="725" t="s">
        <v>157</v>
      </c>
      <c r="C334" s="725"/>
      <c r="D334" s="725"/>
      <c r="E334" s="397"/>
      <c r="F334" s="387">
        <v>0.25</v>
      </c>
      <c r="G334" s="387" t="s">
        <v>74</v>
      </c>
      <c r="H334" s="398">
        <v>2</v>
      </c>
      <c r="I334" s="397">
        <f>F334*H334</f>
        <v>0.5</v>
      </c>
      <c r="J334" s="397" t="s">
        <v>13</v>
      </c>
      <c r="K334" s="397"/>
      <c r="L334" s="397"/>
    </row>
    <row r="335" spans="2:12" s="217" customFormat="1" ht="15.75" thickBot="1" x14ac:dyDescent="0.3">
      <c r="B335" s="391"/>
      <c r="C335" s="397"/>
      <c r="D335" s="397"/>
      <c r="E335" s="397"/>
      <c r="F335" s="397"/>
      <c r="G335" s="397"/>
      <c r="H335" s="397"/>
      <c r="I335" s="397"/>
      <c r="J335" s="397"/>
      <c r="K335" s="397"/>
      <c r="L335" s="397"/>
    </row>
    <row r="336" spans="2:12" ht="15.75" thickBot="1" x14ac:dyDescent="0.3">
      <c r="B336" s="379"/>
      <c r="C336" s="704"/>
      <c r="D336" s="726"/>
      <c r="E336" s="150"/>
      <c r="F336" s="150"/>
      <c r="G336" s="727" t="s">
        <v>29</v>
      </c>
      <c r="H336" s="728"/>
      <c r="I336" s="555">
        <f>SUM(I330:I334)</f>
        <v>4.3</v>
      </c>
      <c r="J336" s="236" t="s">
        <v>75</v>
      </c>
      <c r="K336" s="159"/>
      <c r="L336" s="207"/>
    </row>
    <row r="337" spans="2:16" s="217" customFormat="1" x14ac:dyDescent="0.25">
      <c r="B337" s="371"/>
      <c r="C337" s="372"/>
      <c r="D337" s="372"/>
      <c r="E337" s="150"/>
      <c r="F337" s="150"/>
      <c r="G337" s="362"/>
      <c r="H337" s="362"/>
      <c r="I337" s="149"/>
      <c r="J337" s="159"/>
      <c r="K337" s="159"/>
      <c r="L337" s="207"/>
    </row>
    <row r="338" spans="2:16" ht="27.75" customHeight="1" thickBot="1" x14ac:dyDescent="0.3">
      <c r="B338" s="262" t="s">
        <v>433</v>
      </c>
      <c r="C338" s="697" t="s">
        <v>143</v>
      </c>
      <c r="D338" s="697"/>
      <c r="E338" s="697"/>
      <c r="F338" s="697"/>
      <c r="G338" s="697"/>
      <c r="H338" s="697"/>
      <c r="I338" s="697"/>
      <c r="J338" s="697"/>
      <c r="K338" s="697"/>
      <c r="L338" s="697"/>
    </row>
    <row r="339" spans="2:16" ht="15.75" customHeight="1" thickBot="1" x14ac:dyDescent="0.3">
      <c r="B339" s="379"/>
      <c r="C339" s="698" t="s">
        <v>85</v>
      </c>
      <c r="D339" s="699"/>
      <c r="E339" s="152">
        <v>3</v>
      </c>
      <c r="F339" s="148" t="s">
        <v>86</v>
      </c>
      <c r="G339" s="700" t="s">
        <v>355</v>
      </c>
      <c r="H339" s="701"/>
      <c r="I339" s="701"/>
      <c r="J339" s="701"/>
      <c r="K339" s="159"/>
      <c r="L339" s="207"/>
    </row>
    <row r="340" spans="2:16" s="217" customFormat="1" x14ac:dyDescent="0.25">
      <c r="B340" s="371"/>
      <c r="C340" s="372"/>
      <c r="D340" s="372"/>
      <c r="E340" s="150"/>
      <c r="F340" s="150"/>
      <c r="G340" s="362"/>
      <c r="H340" s="362"/>
      <c r="I340" s="149"/>
      <c r="J340" s="159"/>
      <c r="K340" s="159"/>
      <c r="L340" s="207"/>
    </row>
    <row r="341" spans="2:16" s="217" customFormat="1" x14ac:dyDescent="0.25">
      <c r="B341" s="371"/>
      <c r="C341" s="372"/>
      <c r="D341" s="372"/>
      <c r="E341" s="150"/>
      <c r="F341" s="150"/>
      <c r="G341" s="362"/>
      <c r="H341" s="362"/>
      <c r="I341" s="149"/>
      <c r="J341" s="159"/>
      <c r="K341" s="159"/>
      <c r="L341" s="207"/>
    </row>
    <row r="342" spans="2:16" x14ac:dyDescent="0.25">
      <c r="M342" s="217"/>
      <c r="N342" s="217"/>
      <c r="O342" s="217"/>
      <c r="P342" s="217"/>
    </row>
    <row r="343" spans="2:16" ht="15.75" x14ac:dyDescent="0.25">
      <c r="B343" s="477"/>
      <c r="C343" s="50"/>
      <c r="D343" s="50"/>
      <c r="E343" s="50"/>
      <c r="F343" s="50"/>
      <c r="G343" s="50"/>
      <c r="H343" s="814" t="s">
        <v>515</v>
      </c>
      <c r="I343" s="814"/>
      <c r="J343" s="814"/>
      <c r="K343" s="814"/>
      <c r="L343" s="56"/>
      <c r="M343" s="478"/>
      <c r="N343" s="479"/>
      <c r="O343" s="479"/>
      <c r="P343" s="480"/>
    </row>
    <row r="344" spans="2:16" ht="15.75" x14ac:dyDescent="0.25">
      <c r="B344" s="477"/>
      <c r="C344" s="50"/>
      <c r="D344" s="50"/>
      <c r="E344" s="50"/>
      <c r="F344" s="50"/>
      <c r="G344" s="50"/>
      <c r="H344" s="481"/>
      <c r="I344" s="481"/>
      <c r="J344" s="481"/>
      <c r="K344" s="481"/>
      <c r="L344" s="56"/>
      <c r="M344" s="478"/>
      <c r="N344" s="479"/>
      <c r="O344" s="479"/>
      <c r="P344" s="480"/>
    </row>
    <row r="345" spans="2:16" ht="15.75" x14ac:dyDescent="0.25">
      <c r="B345" s="477"/>
      <c r="C345" s="50"/>
      <c r="D345" s="50"/>
      <c r="E345" s="50"/>
      <c r="F345" s="50"/>
      <c r="G345" s="50"/>
      <c r="H345" s="481"/>
      <c r="I345" s="481"/>
      <c r="J345" s="481"/>
      <c r="K345" s="481"/>
      <c r="L345" s="56"/>
      <c r="M345" s="478"/>
      <c r="N345" s="479"/>
      <c r="O345" s="479"/>
      <c r="P345" s="480"/>
    </row>
    <row r="346" spans="2:16" ht="15.75" x14ac:dyDescent="0.25">
      <c r="B346" s="477"/>
      <c r="C346" s="50"/>
      <c r="D346" s="50"/>
      <c r="E346" s="50"/>
      <c r="F346" s="50"/>
      <c r="G346" s="50"/>
      <c r="H346" s="481"/>
      <c r="I346" s="481"/>
      <c r="J346" s="481"/>
      <c r="K346" s="481"/>
      <c r="L346" s="56"/>
      <c r="M346" s="478"/>
      <c r="N346" s="479"/>
      <c r="O346" s="479"/>
      <c r="P346" s="480"/>
    </row>
    <row r="347" spans="2:16" ht="15.75" x14ac:dyDescent="0.25">
      <c r="B347" s="477"/>
      <c r="C347" s="50"/>
      <c r="D347" s="50"/>
      <c r="E347" s="50"/>
      <c r="F347" s="50"/>
      <c r="G347" s="50"/>
      <c r="H347" s="481"/>
      <c r="I347" s="481"/>
      <c r="J347" s="481"/>
      <c r="K347" s="481"/>
      <c r="L347" s="56"/>
      <c r="M347" s="478"/>
      <c r="N347" s="479"/>
      <c r="O347" s="479"/>
      <c r="P347" s="480"/>
    </row>
    <row r="348" spans="2:16" ht="15.75" x14ac:dyDescent="0.25">
      <c r="B348" s="477"/>
      <c r="C348" s="50"/>
      <c r="D348" s="50"/>
      <c r="E348" s="50"/>
      <c r="F348" s="50"/>
      <c r="G348" s="50"/>
      <c r="H348" s="481"/>
      <c r="I348" s="481"/>
      <c r="J348" s="481"/>
      <c r="K348" s="481"/>
      <c r="L348" s="56"/>
      <c r="M348" s="478"/>
      <c r="N348" s="479"/>
      <c r="O348" s="479"/>
      <c r="P348" s="480"/>
    </row>
    <row r="349" spans="2:16" ht="15.75" x14ac:dyDescent="0.25">
      <c r="B349" s="477"/>
      <c r="C349" s="482"/>
      <c r="D349" s="419"/>
      <c r="E349" s="419"/>
      <c r="F349" s="170"/>
      <c r="G349" s="483"/>
      <c r="H349" s="170"/>
      <c r="I349" s="170"/>
      <c r="J349" s="170"/>
      <c r="K349" s="50"/>
      <c r="L349" s="47"/>
      <c r="M349" s="484"/>
      <c r="N349" s="484"/>
      <c r="O349" s="484"/>
      <c r="P349" s="484"/>
    </row>
    <row r="350" spans="2:16" ht="18" customHeight="1" x14ac:dyDescent="0.25">
      <c r="B350" s="477"/>
      <c r="C350" s="813" t="s">
        <v>509</v>
      </c>
      <c r="D350" s="813"/>
      <c r="E350" s="813"/>
      <c r="F350" s="170"/>
      <c r="G350" s="483"/>
      <c r="H350" s="170"/>
      <c r="I350" s="170"/>
      <c r="J350" s="170"/>
      <c r="K350" s="50"/>
      <c r="M350" s="217"/>
      <c r="N350" s="217"/>
      <c r="O350" s="217"/>
      <c r="P350" s="217"/>
    </row>
    <row r="351" spans="2:16" x14ac:dyDescent="0.25">
      <c r="B351" s="477"/>
      <c r="C351" s="813" t="s">
        <v>512</v>
      </c>
      <c r="D351" s="813"/>
      <c r="E351" s="813"/>
      <c r="F351" s="170"/>
      <c r="G351" s="483"/>
      <c r="H351" s="170"/>
      <c r="I351" s="170"/>
      <c r="J351" s="170"/>
      <c r="K351" s="50"/>
      <c r="M351" s="217"/>
      <c r="N351" s="217"/>
      <c r="O351" s="217"/>
      <c r="P351" s="217"/>
    </row>
    <row r="352" spans="2:16" ht="15.75" customHeight="1" x14ac:dyDescent="0.25">
      <c r="B352" s="477"/>
      <c r="C352" s="813" t="s">
        <v>510</v>
      </c>
      <c r="D352" s="813"/>
      <c r="E352" s="813"/>
      <c r="F352" s="170"/>
      <c r="G352" s="483"/>
      <c r="H352" s="170"/>
      <c r="I352" s="170"/>
      <c r="J352" s="170"/>
      <c r="K352" s="50"/>
      <c r="M352" s="217"/>
      <c r="N352" s="217"/>
      <c r="O352" s="217"/>
      <c r="P352" s="217"/>
    </row>
    <row r="353" spans="2:16" x14ac:dyDescent="0.25">
      <c r="B353" s="477"/>
      <c r="C353" s="680"/>
      <c r="D353" s="680"/>
      <c r="E353" s="680"/>
      <c r="H353" s="50"/>
      <c r="I353" s="146"/>
      <c r="J353" s="146"/>
      <c r="K353" s="50"/>
      <c r="M353" s="217"/>
      <c r="N353" s="217"/>
      <c r="O353" s="217"/>
      <c r="P353" s="217"/>
    </row>
    <row r="354" spans="2:16" x14ac:dyDescent="0.25">
      <c r="M354" s="217"/>
      <c r="N354" s="217"/>
      <c r="O354" s="217"/>
      <c r="P354" s="217"/>
    </row>
    <row r="355" spans="2:16" x14ac:dyDescent="0.25">
      <c r="H355" s="641"/>
      <c r="I355" s="641"/>
      <c r="J355" s="641"/>
      <c r="M355" s="217"/>
      <c r="N355" s="217"/>
      <c r="O355" s="217"/>
      <c r="P355" s="217"/>
    </row>
    <row r="356" spans="2:16" x14ac:dyDescent="0.25">
      <c r="B356" s="812"/>
      <c r="C356" s="812"/>
      <c r="D356" s="812"/>
      <c r="E356" s="29"/>
      <c r="F356" s="28"/>
      <c r="M356" s="217"/>
      <c r="N356" s="217"/>
      <c r="O356" s="217"/>
      <c r="P356" s="217"/>
    </row>
    <row r="357" spans="2:16" x14ac:dyDescent="0.25">
      <c r="B357" s="812"/>
      <c r="C357" s="812"/>
      <c r="D357" s="812"/>
      <c r="E357" s="29"/>
      <c r="F357" s="28"/>
      <c r="M357" s="217"/>
      <c r="N357" s="217"/>
      <c r="O357" s="217"/>
      <c r="P357" s="217"/>
    </row>
    <row r="358" spans="2:16" x14ac:dyDescent="0.25">
      <c r="B358" s="812"/>
      <c r="C358" s="812"/>
      <c r="D358" s="812"/>
      <c r="E358" s="29"/>
      <c r="F358" s="28"/>
      <c r="M358" s="217"/>
      <c r="N358" s="217"/>
      <c r="O358" s="217"/>
      <c r="P358" s="217"/>
    </row>
    <row r="359" spans="2:16" x14ac:dyDescent="0.25">
      <c r="B359" s="812"/>
      <c r="C359" s="812"/>
      <c r="D359" s="812"/>
      <c r="E359" s="29"/>
      <c r="F359" s="28"/>
      <c r="M359" s="217"/>
      <c r="N359" s="217"/>
      <c r="O359" s="217"/>
      <c r="P359" s="217"/>
    </row>
    <row r="360" spans="2:16" x14ac:dyDescent="0.25">
      <c r="B360" s="354"/>
      <c r="C360" s="358"/>
      <c r="M360" s="217"/>
      <c r="N360" s="217"/>
      <c r="O360" s="217"/>
      <c r="P360" s="217"/>
    </row>
    <row r="361" spans="2:16" x14ac:dyDescent="0.25">
      <c r="M361" s="217"/>
      <c r="N361" s="217"/>
      <c r="O361" s="217"/>
      <c r="P361" s="217"/>
    </row>
    <row r="362" spans="2:16" x14ac:dyDescent="0.25">
      <c r="M362" s="217"/>
      <c r="N362" s="217"/>
      <c r="O362" s="217"/>
      <c r="P362" s="217"/>
    </row>
    <row r="363" spans="2:16" x14ac:dyDescent="0.25">
      <c r="M363" s="217"/>
      <c r="N363" s="217"/>
      <c r="O363" s="217"/>
      <c r="P363" s="217"/>
    </row>
    <row r="364" spans="2:16" x14ac:dyDescent="0.25">
      <c r="M364" s="217"/>
      <c r="N364" s="217"/>
      <c r="O364" s="217"/>
      <c r="P364" s="217"/>
    </row>
    <row r="365" spans="2:16" x14ac:dyDescent="0.25">
      <c r="M365" s="217"/>
      <c r="N365" s="217"/>
      <c r="O365" s="217"/>
      <c r="P365" s="217"/>
    </row>
    <row r="366" spans="2:16" x14ac:dyDescent="0.25">
      <c r="M366" s="217"/>
      <c r="N366" s="217"/>
      <c r="O366" s="217"/>
      <c r="P366" s="217"/>
    </row>
    <row r="367" spans="2:16" x14ac:dyDescent="0.25">
      <c r="M367" s="217"/>
      <c r="N367" s="217"/>
      <c r="O367" s="217"/>
      <c r="P367" s="217"/>
    </row>
    <row r="368" spans="2:16" x14ac:dyDescent="0.25">
      <c r="M368" s="217"/>
      <c r="N368" s="217"/>
      <c r="O368" s="217"/>
      <c r="P368" s="217"/>
    </row>
    <row r="369" spans="13:16" x14ac:dyDescent="0.25">
      <c r="M369" s="217"/>
      <c r="N369" s="217"/>
      <c r="O369" s="217"/>
      <c r="P369" s="217"/>
    </row>
    <row r="370" spans="13:16" x14ac:dyDescent="0.25">
      <c r="M370" s="217"/>
      <c r="N370" s="217"/>
      <c r="O370" s="217"/>
      <c r="P370" s="217"/>
    </row>
    <row r="371" spans="13:16" x14ac:dyDescent="0.25">
      <c r="M371" s="217"/>
      <c r="N371" s="217"/>
      <c r="O371" s="217"/>
      <c r="P371" s="217"/>
    </row>
    <row r="372" spans="13:16" x14ac:dyDescent="0.25">
      <c r="M372" s="217"/>
      <c r="N372" s="217"/>
      <c r="O372" s="217"/>
      <c r="P372" s="217"/>
    </row>
    <row r="373" spans="13:16" x14ac:dyDescent="0.25">
      <c r="M373" s="217"/>
      <c r="N373" s="217"/>
      <c r="O373" s="217"/>
      <c r="P373" s="217"/>
    </row>
    <row r="374" spans="13:16" x14ac:dyDescent="0.25">
      <c r="M374" s="217"/>
      <c r="N374" s="217"/>
      <c r="O374" s="217"/>
      <c r="P374" s="217"/>
    </row>
    <row r="375" spans="13:16" x14ac:dyDescent="0.25">
      <c r="M375" s="217"/>
      <c r="N375" s="217"/>
      <c r="O375" s="217"/>
      <c r="P375" s="217"/>
    </row>
    <row r="376" spans="13:16" x14ac:dyDescent="0.25">
      <c r="M376" s="217"/>
      <c r="N376" s="217"/>
      <c r="O376" s="217"/>
      <c r="P376" s="217"/>
    </row>
    <row r="377" spans="13:16" x14ac:dyDescent="0.25">
      <c r="M377" s="217"/>
      <c r="N377" s="217"/>
      <c r="O377" s="217"/>
      <c r="P377" s="217"/>
    </row>
    <row r="378" spans="13:16" x14ac:dyDescent="0.25">
      <c r="M378" s="217"/>
      <c r="N378" s="217"/>
      <c r="O378" s="217"/>
      <c r="P378" s="217"/>
    </row>
    <row r="379" spans="13:16" x14ac:dyDescent="0.25">
      <c r="M379" s="217"/>
      <c r="N379" s="217"/>
      <c r="O379" s="217"/>
      <c r="P379" s="217"/>
    </row>
    <row r="380" spans="13:16" x14ac:dyDescent="0.25">
      <c r="M380" s="217"/>
      <c r="N380" s="217"/>
      <c r="O380" s="217"/>
      <c r="P380" s="217"/>
    </row>
    <row r="381" spans="13:16" x14ac:dyDescent="0.25">
      <c r="M381" s="217"/>
      <c r="N381" s="217"/>
      <c r="O381" s="217"/>
      <c r="P381" s="217"/>
    </row>
    <row r="382" spans="13:16" x14ac:dyDescent="0.25">
      <c r="M382" s="217"/>
      <c r="N382" s="217"/>
      <c r="O382" s="217"/>
      <c r="P382" s="217"/>
    </row>
    <row r="383" spans="13:16" x14ac:dyDescent="0.25">
      <c r="M383" s="217"/>
      <c r="N383" s="217"/>
      <c r="O383" s="217"/>
      <c r="P383" s="217"/>
    </row>
    <row r="384" spans="13:16" x14ac:dyDescent="0.25">
      <c r="M384" s="217"/>
      <c r="N384" s="217"/>
      <c r="O384" s="217"/>
      <c r="P384" s="217"/>
    </row>
    <row r="385" spans="13:16" x14ac:dyDescent="0.25">
      <c r="M385" s="217"/>
      <c r="N385" s="217"/>
      <c r="O385" s="217"/>
      <c r="P385" s="217"/>
    </row>
    <row r="386" spans="13:16" x14ac:dyDescent="0.25">
      <c r="M386" s="217"/>
      <c r="N386" s="217"/>
      <c r="O386" s="217"/>
      <c r="P386" s="217"/>
    </row>
    <row r="387" spans="13:16" x14ac:dyDescent="0.25">
      <c r="M387" s="217"/>
      <c r="N387" s="217"/>
      <c r="O387" s="217"/>
      <c r="P387" s="217"/>
    </row>
    <row r="388" spans="13:16" x14ac:dyDescent="0.25">
      <c r="M388" s="217"/>
      <c r="N388" s="217"/>
      <c r="O388" s="217"/>
      <c r="P388" s="217"/>
    </row>
    <row r="389" spans="13:16" x14ac:dyDescent="0.25">
      <c r="M389" s="217"/>
      <c r="N389" s="217"/>
      <c r="O389" s="217"/>
      <c r="P389" s="217"/>
    </row>
    <row r="390" spans="13:16" x14ac:dyDescent="0.25">
      <c r="M390" s="217"/>
      <c r="N390" s="217"/>
      <c r="O390" s="217"/>
      <c r="P390" s="217"/>
    </row>
    <row r="391" spans="13:16" x14ac:dyDescent="0.25">
      <c r="M391" s="217"/>
      <c r="N391" s="217"/>
      <c r="O391" s="217"/>
      <c r="P391" s="217"/>
    </row>
    <row r="392" spans="13:16" x14ac:dyDescent="0.25">
      <c r="M392" s="217"/>
      <c r="N392" s="217"/>
      <c r="O392" s="217"/>
      <c r="P392" s="217"/>
    </row>
  </sheetData>
  <mergeCells count="253">
    <mergeCell ref="B359:D359"/>
    <mergeCell ref="B52:D52"/>
    <mergeCell ref="C352:E352"/>
    <mergeCell ref="C353:E353"/>
    <mergeCell ref="H355:J355"/>
    <mergeCell ref="B356:D356"/>
    <mergeCell ref="B357:D357"/>
    <mergeCell ref="B358:D358"/>
    <mergeCell ref="H343:K343"/>
    <mergeCell ref="C350:E350"/>
    <mergeCell ref="C351:E351"/>
    <mergeCell ref="B334:D334"/>
    <mergeCell ref="B330:E330"/>
    <mergeCell ref="B331:E331"/>
    <mergeCell ref="C312:L312"/>
    <mergeCell ref="C314:L314"/>
    <mergeCell ref="E315:F315"/>
    <mergeCell ref="B316:D316"/>
    <mergeCell ref="E316:F316"/>
    <mergeCell ref="B320:E320"/>
    <mergeCell ref="C328:L328"/>
    <mergeCell ref="C318:L318"/>
    <mergeCell ref="B293:C293"/>
    <mergeCell ref="I293:J293"/>
    <mergeCell ref="C297:K297"/>
    <mergeCell ref="C299:K299"/>
    <mergeCell ref="B300:D300"/>
    <mergeCell ref="F300:H300"/>
    <mergeCell ref="C10:D10"/>
    <mergeCell ref="F10:G10"/>
    <mergeCell ref="I10:L10"/>
    <mergeCell ref="I35:L36"/>
    <mergeCell ref="B283:C283"/>
    <mergeCell ref="B284:C284"/>
    <mergeCell ref="C287:K287"/>
    <mergeCell ref="B288:C288"/>
    <mergeCell ref="I288:J288"/>
    <mergeCell ref="C292:K292"/>
    <mergeCell ref="C271:K271"/>
    <mergeCell ref="I272:J272"/>
    <mergeCell ref="C276:K276"/>
    <mergeCell ref="J277:K277"/>
    <mergeCell ref="C281:K281"/>
    <mergeCell ref="I282:J282"/>
    <mergeCell ref="B258:D258"/>
    <mergeCell ref="E258:F258"/>
    <mergeCell ref="J259:K259"/>
    <mergeCell ref="C262:K262"/>
    <mergeCell ref="D325:F325"/>
    <mergeCell ref="B309:D309"/>
    <mergeCell ref="J309:K309"/>
    <mergeCell ref="B301:C301"/>
    <mergeCell ref="C304:K304"/>
    <mergeCell ref="B305:D305"/>
    <mergeCell ref="F305:G305"/>
    <mergeCell ref="J306:K306"/>
    <mergeCell ref="C308:K308"/>
    <mergeCell ref="B321:E321"/>
    <mergeCell ref="B322:E322"/>
    <mergeCell ref="B323:E323"/>
    <mergeCell ref="B324:D324"/>
    <mergeCell ref="C264:K264"/>
    <mergeCell ref="C266:D266"/>
    <mergeCell ref="C252:K252"/>
    <mergeCell ref="B253:D253"/>
    <mergeCell ref="F253:G253"/>
    <mergeCell ref="K253:L253"/>
    <mergeCell ref="B254:C254"/>
    <mergeCell ref="C256:K257"/>
    <mergeCell ref="C244:L244"/>
    <mergeCell ref="B245:I245"/>
    <mergeCell ref="C248:K248"/>
    <mergeCell ref="B249:D249"/>
    <mergeCell ref="G249:H249"/>
    <mergeCell ref="D251:J251"/>
    <mergeCell ref="C232:L232"/>
    <mergeCell ref="B234:H234"/>
    <mergeCell ref="C236:L236"/>
    <mergeCell ref="B237:I237"/>
    <mergeCell ref="C240:L240"/>
    <mergeCell ref="B241:I241"/>
    <mergeCell ref="B225:C225"/>
    <mergeCell ref="E227:G227"/>
    <mergeCell ref="C228:J228"/>
    <mergeCell ref="B229:D229"/>
    <mergeCell ref="B230:C230"/>
    <mergeCell ref="F229:G229"/>
    <mergeCell ref="B218:D218"/>
    <mergeCell ref="F218:H218"/>
    <mergeCell ref="I218:J218"/>
    <mergeCell ref="C222:K222"/>
    <mergeCell ref="C223:K223"/>
    <mergeCell ref="B224:D224"/>
    <mergeCell ref="F224:G224"/>
    <mergeCell ref="K206:L206"/>
    <mergeCell ref="C209:K209"/>
    <mergeCell ref="D216:H216"/>
    <mergeCell ref="C217:K217"/>
    <mergeCell ref="B210:C210"/>
    <mergeCell ref="F210:G210"/>
    <mergeCell ref="B211:C211"/>
    <mergeCell ref="B212:C212"/>
    <mergeCell ref="B213:C213"/>
    <mergeCell ref="I211:J211"/>
    <mergeCell ref="I212:J212"/>
    <mergeCell ref="I213:J213"/>
    <mergeCell ref="I214:J214"/>
    <mergeCell ref="B202:C202"/>
    <mergeCell ref="B203:D203"/>
    <mergeCell ref="F203:G203"/>
    <mergeCell ref="I203:J203"/>
    <mergeCell ref="B206:C206"/>
    <mergeCell ref="E206:F206"/>
    <mergeCell ref="I206:J206"/>
    <mergeCell ref="B193:C193"/>
    <mergeCell ref="B194:C194"/>
    <mergeCell ref="B195:C195"/>
    <mergeCell ref="E198:G198"/>
    <mergeCell ref="C199:K199"/>
    <mergeCell ref="B200:J200"/>
    <mergeCell ref="B196:C196"/>
    <mergeCell ref="C187:E187"/>
    <mergeCell ref="G187:H187"/>
    <mergeCell ref="C189:K189"/>
    <mergeCell ref="C191:K191"/>
    <mergeCell ref="B192:C192"/>
    <mergeCell ref="B135:C135"/>
    <mergeCell ref="K135:L135"/>
    <mergeCell ref="C138:J138"/>
    <mergeCell ref="B140:E140"/>
    <mergeCell ref="C185:K185"/>
    <mergeCell ref="C186:E186"/>
    <mergeCell ref="G186:H186"/>
    <mergeCell ref="F192:G192"/>
    <mergeCell ref="J192:K192"/>
    <mergeCell ref="H192:I192"/>
    <mergeCell ref="C159:L159"/>
    <mergeCell ref="B160:L160"/>
    <mergeCell ref="C168:L168"/>
    <mergeCell ref="C175:L175"/>
    <mergeCell ref="C182:L182"/>
    <mergeCell ref="F183:G183"/>
    <mergeCell ref="B123:J123"/>
    <mergeCell ref="A124:C124"/>
    <mergeCell ref="B129:L129"/>
    <mergeCell ref="A130:B132"/>
    <mergeCell ref="I130:L130"/>
    <mergeCell ref="C117:H117"/>
    <mergeCell ref="A118:B118"/>
    <mergeCell ref="I118:J118"/>
    <mergeCell ref="C121:J121"/>
    <mergeCell ref="B122:L122"/>
    <mergeCell ref="E124:F124"/>
    <mergeCell ref="E125:F125"/>
    <mergeCell ref="E126:F126"/>
    <mergeCell ref="I131:L131"/>
    <mergeCell ref="I132:L132"/>
    <mergeCell ref="I97:L97"/>
    <mergeCell ref="C92:D92"/>
    <mergeCell ref="H92:L92"/>
    <mergeCell ref="C94:J94"/>
    <mergeCell ref="C103:K103"/>
    <mergeCell ref="I104:J104"/>
    <mergeCell ref="I105:J105"/>
    <mergeCell ref="A108:B108"/>
    <mergeCell ref="D108:E108"/>
    <mergeCell ref="G108:H108"/>
    <mergeCell ref="I108:J108"/>
    <mergeCell ref="A100:B100"/>
    <mergeCell ref="D100:E100"/>
    <mergeCell ref="G100:H100"/>
    <mergeCell ref="I100:J100"/>
    <mergeCell ref="C91:L91"/>
    <mergeCell ref="C82:K82"/>
    <mergeCell ref="I83:K83"/>
    <mergeCell ref="C84:D84"/>
    <mergeCell ref="I84:K84"/>
    <mergeCell ref="C85:D85"/>
    <mergeCell ref="I85:K85"/>
    <mergeCell ref="B95:E95"/>
    <mergeCell ref="I96:J96"/>
    <mergeCell ref="J46:L46"/>
    <mergeCell ref="C47:D47"/>
    <mergeCell ref="C50:L50"/>
    <mergeCell ref="J51:L51"/>
    <mergeCell ref="D61:H61"/>
    <mergeCell ref="I61:K62"/>
    <mergeCell ref="C76:L76"/>
    <mergeCell ref="C77:D77"/>
    <mergeCell ref="G77:J77"/>
    <mergeCell ref="C72:L72"/>
    <mergeCell ref="C73:D73"/>
    <mergeCell ref="G73:K73"/>
    <mergeCell ref="C40:D40"/>
    <mergeCell ref="G40:H40"/>
    <mergeCell ref="C42:K42"/>
    <mergeCell ref="C44:K44"/>
    <mergeCell ref="C45:L45"/>
    <mergeCell ref="C27:K27"/>
    <mergeCell ref="C29:K29"/>
    <mergeCell ref="B30:D30"/>
    <mergeCell ref="G30:H30"/>
    <mergeCell ref="C32:L32"/>
    <mergeCell ref="D34:E34"/>
    <mergeCell ref="I33:L33"/>
    <mergeCell ref="B1:L1"/>
    <mergeCell ref="B2:L2"/>
    <mergeCell ref="B3:L3"/>
    <mergeCell ref="B4:L4"/>
    <mergeCell ref="B5:J5"/>
    <mergeCell ref="C7:K7"/>
    <mergeCell ref="B332:E332"/>
    <mergeCell ref="B333:E333"/>
    <mergeCell ref="C336:D336"/>
    <mergeCell ref="G336:H336"/>
    <mergeCell ref="C22:L22"/>
    <mergeCell ref="B23:C23"/>
    <mergeCell ref="D23:L23"/>
    <mergeCell ref="C17:L17"/>
    <mergeCell ref="C9:L9"/>
    <mergeCell ref="C13:L13"/>
    <mergeCell ref="C14:D14"/>
    <mergeCell ref="F14:G14"/>
    <mergeCell ref="I14:J14"/>
    <mergeCell ref="C15:D15"/>
    <mergeCell ref="F15:G15"/>
    <mergeCell ref="B25:C25"/>
    <mergeCell ref="D25:L25"/>
    <mergeCell ref="C39:L39"/>
    <mergeCell ref="C338:L338"/>
    <mergeCell ref="C339:D339"/>
    <mergeCell ref="G339:J339"/>
    <mergeCell ref="C56:D56"/>
    <mergeCell ref="C57:D57"/>
    <mergeCell ref="I113:J113"/>
    <mergeCell ref="I114:J114"/>
    <mergeCell ref="I115:J115"/>
    <mergeCell ref="C111:E111"/>
    <mergeCell ref="C142:K142"/>
    <mergeCell ref="B144:C144"/>
    <mergeCell ref="B145:C145"/>
    <mergeCell ref="B146:C146"/>
    <mergeCell ref="B147:C147"/>
    <mergeCell ref="C151:L151"/>
    <mergeCell ref="C63:D63"/>
    <mergeCell ref="C64:D64"/>
    <mergeCell ref="C67:H67"/>
    <mergeCell ref="C79:L79"/>
    <mergeCell ref="C80:D80"/>
    <mergeCell ref="G80:K80"/>
    <mergeCell ref="C88:L88"/>
    <mergeCell ref="C89:D89"/>
    <mergeCell ref="H89:K89"/>
  </mergeCells>
  <pageMargins left="0.511811024" right="0.511811024" top="0.78740157499999996" bottom="0.78740157499999996" header="0.31496062000000002" footer="0.31496062000000002"/>
  <pageSetup paperSize="9" scale="57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topLeftCell="A19" workbookViewId="0">
      <selection activeCell="B13" sqref="B13:K13"/>
    </sheetView>
  </sheetViews>
  <sheetFormatPr defaultRowHeight="15" x14ac:dyDescent="0.25"/>
  <cols>
    <col min="1" max="1" width="25.28515625" style="596" customWidth="1"/>
    <col min="2" max="2" width="7.85546875" style="596" customWidth="1"/>
    <col min="3" max="3" width="5" style="596" customWidth="1"/>
    <col min="4" max="4" width="2.85546875" style="596" customWidth="1"/>
    <col min="5" max="5" width="5" style="596" customWidth="1"/>
    <col min="6" max="6" width="1" style="596" customWidth="1"/>
    <col min="7" max="7" width="1.85546875" style="596" customWidth="1"/>
    <col min="8" max="8" width="6.85546875" style="596" customWidth="1"/>
    <col min="9" max="10" width="2.85546875" style="596" customWidth="1"/>
    <col min="11" max="11" width="1.85546875" style="596" customWidth="1"/>
    <col min="12" max="12" width="2.85546875" style="596" customWidth="1"/>
    <col min="13" max="13" width="1" style="596" customWidth="1"/>
    <col min="14" max="14" width="2.85546875" style="596" customWidth="1"/>
    <col min="15" max="15" width="1" style="596" customWidth="1"/>
    <col min="16" max="16" width="5.85546875" style="596" customWidth="1"/>
    <col min="17" max="18" width="2.85546875" style="596" customWidth="1"/>
    <col min="19" max="19" width="3.7109375" style="596" customWidth="1"/>
    <col min="20" max="20" width="12.42578125" style="596" customWidth="1"/>
    <col min="21" max="21" width="5" style="596" customWidth="1"/>
    <col min="22" max="22" width="27.7109375" style="596" customWidth="1"/>
    <col min="23" max="23" width="9.140625" style="596"/>
    <col min="24" max="24" width="11.5703125" style="596" customWidth="1"/>
    <col min="25" max="25" width="10.7109375" style="596" customWidth="1"/>
    <col min="26" max="26" width="10.5703125" style="596" customWidth="1"/>
    <col min="27" max="16384" width="9.140625" style="596"/>
  </cols>
  <sheetData>
    <row r="1" spans="1:25" ht="18.75" x14ac:dyDescent="0.25">
      <c r="A1" s="818" t="s">
        <v>436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  <c r="R1" s="818"/>
      <c r="S1" s="818"/>
      <c r="T1" s="818"/>
      <c r="U1" s="818"/>
      <c r="V1" s="818"/>
    </row>
    <row r="2" spans="1:25" x14ac:dyDescent="0.25">
      <c r="A2" s="819" t="s">
        <v>437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</row>
    <row r="3" spans="1:25" s="597" customFormat="1" ht="12.75" x14ac:dyDescent="0.25">
      <c r="A3" s="819"/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819"/>
      <c r="V3" s="819"/>
    </row>
    <row r="4" spans="1:25" s="598" customFormat="1" ht="23.25" customHeight="1" x14ac:dyDescent="0.25">
      <c r="A4" s="598" t="s">
        <v>438</v>
      </c>
    </row>
    <row r="5" spans="1:25" s="598" customFormat="1" ht="21" customHeight="1" x14ac:dyDescent="0.25">
      <c r="A5" s="598" t="s">
        <v>439</v>
      </c>
    </row>
    <row r="6" spans="1:25" s="598" customFormat="1" ht="21" customHeight="1" x14ac:dyDescent="0.25">
      <c r="A6" s="598" t="s">
        <v>440</v>
      </c>
      <c r="P6" s="820" t="s">
        <v>441</v>
      </c>
      <c r="Q6" s="820"/>
      <c r="R6" s="820"/>
      <c r="S6" s="820"/>
      <c r="T6" s="820"/>
      <c r="U6" s="820"/>
      <c r="V6" s="599">
        <v>0.2883</v>
      </c>
    </row>
    <row r="7" spans="1:25" s="597" customFormat="1" ht="16.5" customHeight="1" x14ac:dyDescent="0.25">
      <c r="A7" s="600" t="s">
        <v>442</v>
      </c>
    </row>
    <row r="8" spans="1:25" s="604" customFormat="1" ht="21" customHeight="1" x14ac:dyDescent="0.25">
      <c r="A8" s="605" t="s">
        <v>458</v>
      </c>
      <c r="B8" s="821" t="s">
        <v>459</v>
      </c>
      <c r="C8" s="822"/>
      <c r="D8" s="823" t="s">
        <v>443</v>
      </c>
      <c r="E8" s="824"/>
      <c r="F8" s="824"/>
      <c r="G8" s="825"/>
      <c r="H8" s="826" t="s">
        <v>460</v>
      </c>
      <c r="I8" s="827"/>
      <c r="J8" s="826" t="s">
        <v>461</v>
      </c>
      <c r="K8" s="828"/>
      <c r="L8" s="828"/>
      <c r="M8" s="827"/>
      <c r="N8" s="826" t="s">
        <v>462</v>
      </c>
      <c r="O8" s="828"/>
      <c r="P8" s="827"/>
      <c r="Q8" s="829" t="s">
        <v>463</v>
      </c>
      <c r="R8" s="830"/>
      <c r="S8" s="830"/>
      <c r="T8" s="831"/>
      <c r="U8" s="832" t="s">
        <v>444</v>
      </c>
      <c r="V8" s="833"/>
      <c r="W8" s="606"/>
      <c r="X8" s="606"/>
      <c r="Y8" s="606"/>
    </row>
    <row r="9" spans="1:25" s="604" customFormat="1" ht="19.5" customHeight="1" x14ac:dyDescent="0.25">
      <c r="A9" s="602" t="s">
        <v>457</v>
      </c>
      <c r="B9" s="838">
        <v>30008</v>
      </c>
      <c r="C9" s="839"/>
      <c r="D9" s="840">
        <v>1</v>
      </c>
      <c r="E9" s="841"/>
      <c r="F9" s="841"/>
      <c r="G9" s="842"/>
      <c r="H9" s="840">
        <v>0.9</v>
      </c>
      <c r="I9" s="842"/>
      <c r="J9" s="840">
        <v>0.1</v>
      </c>
      <c r="K9" s="841"/>
      <c r="L9" s="841"/>
      <c r="M9" s="842"/>
      <c r="N9" s="834">
        <v>243.53</v>
      </c>
      <c r="O9" s="843"/>
      <c r="P9" s="835"/>
      <c r="Q9" s="844">
        <v>51.31</v>
      </c>
      <c r="R9" s="845"/>
      <c r="S9" s="845"/>
      <c r="T9" s="846"/>
      <c r="U9" s="834">
        <f>((H9*N9)+(J9*Q9))*D9</f>
        <v>224.30799999999999</v>
      </c>
      <c r="V9" s="835"/>
      <c r="W9" s="603"/>
      <c r="X9" s="603"/>
      <c r="Y9" s="603"/>
    </row>
    <row r="10" spans="1:25" s="604" customFormat="1" ht="11.25" x14ac:dyDescent="0.25">
      <c r="A10" s="836" t="s">
        <v>445</v>
      </c>
      <c r="B10" s="836"/>
      <c r="C10" s="836"/>
      <c r="D10" s="836"/>
      <c r="E10" s="836"/>
      <c r="F10" s="836"/>
      <c r="G10" s="836"/>
      <c r="H10" s="836"/>
      <c r="I10" s="836"/>
      <c r="J10" s="836"/>
      <c r="K10" s="836"/>
      <c r="L10" s="836"/>
      <c r="M10" s="836"/>
      <c r="N10" s="836"/>
      <c r="O10" s="836"/>
      <c r="P10" s="836"/>
      <c r="Q10" s="836"/>
      <c r="R10" s="837"/>
      <c r="S10" s="851">
        <f>U9</f>
        <v>224.30799999999999</v>
      </c>
      <c r="T10" s="852"/>
      <c r="U10" s="852"/>
      <c r="V10" s="853"/>
    </row>
    <row r="11" spans="1:25" s="604" customFormat="1" ht="11.25" x14ac:dyDescent="0.25">
      <c r="A11" s="607"/>
      <c r="B11" s="607"/>
      <c r="C11" s="607"/>
      <c r="D11" s="854" t="s">
        <v>446</v>
      </c>
      <c r="E11" s="854"/>
      <c r="F11" s="854"/>
      <c r="G11" s="854"/>
      <c r="H11" s="854" t="s">
        <v>447</v>
      </c>
      <c r="I11" s="854"/>
      <c r="J11" s="854"/>
      <c r="K11" s="854"/>
      <c r="L11" s="854"/>
      <c r="M11" s="854"/>
      <c r="N11" s="854"/>
      <c r="O11" s="854"/>
      <c r="P11" s="855" t="s">
        <v>448</v>
      </c>
      <c r="Q11" s="855"/>
      <c r="R11" s="855"/>
      <c r="S11" s="855"/>
      <c r="T11" s="855"/>
      <c r="U11" s="856" t="s">
        <v>449</v>
      </c>
      <c r="V11" s="857"/>
      <c r="W11" s="608"/>
    </row>
    <row r="12" spans="1:25" s="604" customFormat="1" ht="11.25" x14ac:dyDescent="0.25">
      <c r="A12" s="607"/>
      <c r="B12" s="607"/>
      <c r="C12" s="607"/>
      <c r="D12" s="847">
        <v>50</v>
      </c>
      <c r="E12" s="847"/>
      <c r="F12" s="847"/>
      <c r="G12" s="847"/>
      <c r="H12" s="847">
        <v>40</v>
      </c>
      <c r="I12" s="847"/>
      <c r="J12" s="847"/>
      <c r="K12" s="847"/>
      <c r="L12" s="847"/>
      <c r="M12" s="847"/>
      <c r="N12" s="847"/>
      <c r="O12" s="847"/>
      <c r="P12" s="847">
        <v>3</v>
      </c>
      <c r="Q12" s="847"/>
      <c r="R12" s="847"/>
      <c r="S12" s="848"/>
      <c r="T12" s="848"/>
      <c r="U12" s="849">
        <f>D12/H12*P12</f>
        <v>3.75</v>
      </c>
      <c r="V12" s="850"/>
    </row>
    <row r="13" spans="1:25" s="604" customFormat="1" ht="11.25" x14ac:dyDescent="0.25">
      <c r="B13" s="858" t="s">
        <v>444</v>
      </c>
      <c r="C13" s="858"/>
      <c r="D13" s="858"/>
      <c r="E13" s="858"/>
      <c r="F13" s="858"/>
      <c r="G13" s="858"/>
      <c r="H13" s="858"/>
      <c r="I13" s="858"/>
      <c r="J13" s="858"/>
      <c r="K13" s="858"/>
      <c r="L13" s="858" t="s">
        <v>450</v>
      </c>
      <c r="M13" s="858"/>
      <c r="N13" s="858"/>
      <c r="O13" s="858"/>
      <c r="P13" s="858"/>
      <c r="Q13" s="858"/>
      <c r="R13" s="858"/>
      <c r="S13" s="859" t="s">
        <v>451</v>
      </c>
      <c r="T13" s="860"/>
      <c r="U13" s="860"/>
      <c r="V13" s="861"/>
    </row>
    <row r="14" spans="1:25" s="604" customFormat="1" ht="11.25" x14ac:dyDescent="0.25">
      <c r="A14" s="607" t="s">
        <v>452</v>
      </c>
      <c r="B14" s="848">
        <f>U9</f>
        <v>224.30799999999999</v>
      </c>
      <c r="C14" s="862"/>
      <c r="D14" s="862"/>
      <c r="E14" s="862"/>
      <c r="F14" s="862"/>
      <c r="G14" s="862"/>
      <c r="H14" s="862"/>
      <c r="I14" s="862"/>
      <c r="J14" s="862"/>
      <c r="K14" s="862"/>
      <c r="L14" s="848">
        <f>U12</f>
        <v>3.75</v>
      </c>
      <c r="M14" s="862"/>
      <c r="N14" s="862"/>
      <c r="O14" s="862"/>
      <c r="P14" s="862"/>
      <c r="Q14" s="862"/>
      <c r="R14" s="862"/>
      <c r="S14" s="863">
        <f>B14*L14</f>
        <v>841.15499999999997</v>
      </c>
      <c r="T14" s="864"/>
      <c r="U14" s="864"/>
      <c r="V14" s="865"/>
    </row>
    <row r="15" spans="1:25" s="604" customFormat="1" ht="11.25" x14ac:dyDescent="0.25">
      <c r="A15" s="605" t="s">
        <v>464</v>
      </c>
      <c r="B15" s="866" t="s">
        <v>459</v>
      </c>
      <c r="C15" s="867"/>
      <c r="D15" s="868" t="s">
        <v>465</v>
      </c>
      <c r="E15" s="869"/>
      <c r="F15" s="870"/>
      <c r="G15" s="868" t="s">
        <v>466</v>
      </c>
      <c r="H15" s="869"/>
      <c r="I15" s="870"/>
      <c r="J15" s="871" t="s">
        <v>467</v>
      </c>
      <c r="K15" s="872"/>
      <c r="L15" s="872"/>
      <c r="M15" s="873"/>
      <c r="N15" s="874" t="s">
        <v>468</v>
      </c>
      <c r="O15" s="875"/>
      <c r="P15" s="875"/>
      <c r="Q15" s="875"/>
      <c r="R15" s="875"/>
      <c r="S15" s="875"/>
      <c r="T15" s="876"/>
      <c r="U15" s="877" t="s">
        <v>469</v>
      </c>
      <c r="V15" s="878"/>
    </row>
    <row r="16" spans="1:25" s="604" customFormat="1" ht="11.25" x14ac:dyDescent="0.25">
      <c r="A16" s="836" t="s">
        <v>470</v>
      </c>
      <c r="B16" s="836"/>
      <c r="C16" s="836"/>
      <c r="D16" s="836"/>
      <c r="E16" s="836"/>
      <c r="F16" s="836"/>
      <c r="G16" s="836"/>
      <c r="H16" s="836"/>
      <c r="I16" s="836"/>
      <c r="J16" s="836"/>
      <c r="K16" s="836"/>
      <c r="L16" s="836"/>
      <c r="M16" s="836"/>
      <c r="N16" s="836"/>
      <c r="O16" s="836"/>
      <c r="P16" s="836"/>
      <c r="Q16" s="836"/>
      <c r="R16" s="837"/>
      <c r="S16" s="885">
        <v>0</v>
      </c>
      <c r="T16" s="886"/>
      <c r="U16" s="886"/>
      <c r="V16" s="887"/>
    </row>
    <row r="17" spans="1:22" s="604" customFormat="1" ht="11.25" x14ac:dyDescent="0.25">
      <c r="A17" s="888"/>
      <c r="B17" s="888"/>
      <c r="C17" s="888"/>
      <c r="D17" s="888"/>
      <c r="E17" s="888"/>
      <c r="F17" s="888"/>
      <c r="G17" s="888"/>
      <c r="H17" s="888"/>
      <c r="I17" s="888"/>
      <c r="J17" s="888"/>
      <c r="K17" s="888"/>
      <c r="L17" s="888"/>
      <c r="M17" s="888"/>
      <c r="N17" s="888"/>
      <c r="O17" s="888"/>
      <c r="P17" s="888"/>
      <c r="Q17" s="888"/>
      <c r="R17" s="888"/>
      <c r="S17" s="888"/>
      <c r="T17" s="888"/>
      <c r="U17" s="888"/>
      <c r="V17" s="888"/>
    </row>
    <row r="18" spans="1:22" s="604" customFormat="1" ht="11.25" x14ac:dyDescent="0.25">
      <c r="A18" s="605" t="s">
        <v>471</v>
      </c>
      <c r="B18" s="821" t="s">
        <v>459</v>
      </c>
      <c r="C18" s="822"/>
      <c r="D18" s="823" t="s">
        <v>30</v>
      </c>
      <c r="E18" s="825"/>
      <c r="F18" s="889" t="s">
        <v>472</v>
      </c>
      <c r="G18" s="890"/>
      <c r="H18" s="891"/>
      <c r="I18" s="829" t="s">
        <v>473</v>
      </c>
      <c r="J18" s="830"/>
      <c r="K18" s="831"/>
      <c r="L18" s="889" t="s">
        <v>474</v>
      </c>
      <c r="M18" s="890"/>
      <c r="N18" s="890"/>
      <c r="O18" s="891"/>
      <c r="P18" s="826" t="s">
        <v>475</v>
      </c>
      <c r="Q18" s="828"/>
      <c r="R18" s="828"/>
      <c r="S18" s="828"/>
      <c r="T18" s="828"/>
      <c r="U18" s="828"/>
      <c r="V18" s="827"/>
    </row>
    <row r="19" spans="1:22" s="604" customFormat="1" ht="11.25" x14ac:dyDescent="0.25">
      <c r="A19" s="836" t="s">
        <v>476</v>
      </c>
      <c r="B19" s="836"/>
      <c r="C19" s="836"/>
      <c r="D19" s="836"/>
      <c r="E19" s="836"/>
      <c r="F19" s="836"/>
      <c r="G19" s="836"/>
      <c r="H19" s="836"/>
      <c r="I19" s="836"/>
      <c r="J19" s="836"/>
      <c r="K19" s="836"/>
      <c r="L19" s="836"/>
      <c r="M19" s="836"/>
      <c r="N19" s="836"/>
      <c r="O19" s="836"/>
      <c r="P19" s="836"/>
      <c r="Q19" s="836"/>
      <c r="R19" s="837"/>
      <c r="S19" s="885">
        <v>0</v>
      </c>
      <c r="T19" s="886"/>
      <c r="U19" s="886"/>
      <c r="V19" s="887"/>
    </row>
    <row r="20" spans="1:22" s="604" customFormat="1" ht="11.25" x14ac:dyDescent="0.25">
      <c r="A20" s="888"/>
      <c r="B20" s="888"/>
      <c r="C20" s="888"/>
      <c r="D20" s="888"/>
      <c r="E20" s="888"/>
      <c r="F20" s="888"/>
      <c r="G20" s="888"/>
      <c r="H20" s="888"/>
      <c r="I20" s="888"/>
      <c r="J20" s="888"/>
      <c r="K20" s="888"/>
      <c r="L20" s="888"/>
      <c r="M20" s="888"/>
      <c r="N20" s="888"/>
      <c r="O20" s="888"/>
      <c r="P20" s="888"/>
      <c r="Q20" s="888"/>
      <c r="R20" s="888"/>
      <c r="S20" s="888"/>
      <c r="T20" s="888"/>
      <c r="U20" s="888"/>
      <c r="V20" s="888"/>
    </row>
    <row r="21" spans="1:22" s="604" customFormat="1" ht="11.25" x14ac:dyDescent="0.25">
      <c r="A21" s="879" t="s">
        <v>453</v>
      </c>
      <c r="B21" s="880"/>
      <c r="C21" s="880"/>
      <c r="D21" s="880"/>
      <c r="E21" s="880"/>
      <c r="F21" s="880"/>
      <c r="G21" s="880"/>
      <c r="H21" s="880"/>
      <c r="I21" s="880"/>
      <c r="J21" s="880"/>
      <c r="K21" s="880"/>
      <c r="L21" s="880"/>
      <c r="M21" s="880"/>
      <c r="N21" s="881"/>
      <c r="O21" s="885">
        <f>S14+S16+S19</f>
        <v>841.15499999999997</v>
      </c>
      <c r="P21" s="886"/>
      <c r="Q21" s="886"/>
      <c r="R21" s="886"/>
      <c r="S21" s="886"/>
      <c r="T21" s="886"/>
      <c r="U21" s="886"/>
      <c r="V21" s="887"/>
    </row>
    <row r="22" spans="1:22" s="604" customFormat="1" ht="11.25" x14ac:dyDescent="0.25">
      <c r="A22" s="879" t="s">
        <v>477</v>
      </c>
      <c r="B22" s="880"/>
      <c r="C22" s="880"/>
      <c r="D22" s="880"/>
      <c r="E22" s="880"/>
      <c r="F22" s="880"/>
      <c r="G22" s="880"/>
      <c r="H22" s="880"/>
      <c r="I22" s="880"/>
      <c r="J22" s="880"/>
      <c r="K22" s="880"/>
      <c r="L22" s="880"/>
      <c r="M22" s="880"/>
      <c r="N22" s="881"/>
      <c r="O22" s="882">
        <v>1</v>
      </c>
      <c r="P22" s="883"/>
      <c r="Q22" s="883"/>
      <c r="R22" s="883"/>
      <c r="S22" s="883"/>
      <c r="T22" s="883"/>
      <c r="U22" s="883"/>
      <c r="V22" s="884"/>
    </row>
    <row r="23" spans="1:22" s="604" customFormat="1" ht="11.25" x14ac:dyDescent="0.25">
      <c r="A23" s="879" t="s">
        <v>478</v>
      </c>
      <c r="B23" s="880"/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1"/>
      <c r="O23" s="885">
        <f>O21/O22</f>
        <v>841.15499999999997</v>
      </c>
      <c r="P23" s="886"/>
      <c r="Q23" s="886"/>
      <c r="R23" s="852"/>
      <c r="S23" s="852"/>
      <c r="T23" s="852"/>
      <c r="U23" s="886"/>
      <c r="V23" s="887"/>
    </row>
    <row r="24" spans="1:22" s="604" customFormat="1" ht="11.25" x14ac:dyDescent="0.25">
      <c r="A24" s="609" t="s">
        <v>479</v>
      </c>
      <c r="B24" s="894" t="s">
        <v>459</v>
      </c>
      <c r="C24" s="895"/>
      <c r="D24" s="896" t="s">
        <v>480</v>
      </c>
      <c r="E24" s="897"/>
      <c r="F24" s="898" t="s">
        <v>481</v>
      </c>
      <c r="G24" s="899"/>
      <c r="H24" s="899"/>
      <c r="I24" s="899"/>
      <c r="J24" s="899"/>
      <c r="K24" s="900"/>
      <c r="L24" s="898" t="s">
        <v>468</v>
      </c>
      <c r="M24" s="899"/>
      <c r="N24" s="899"/>
      <c r="O24" s="899"/>
      <c r="P24" s="899"/>
      <c r="Q24" s="899"/>
      <c r="R24" s="901" t="s">
        <v>454</v>
      </c>
      <c r="S24" s="902"/>
      <c r="T24" s="903"/>
      <c r="U24" s="904" t="s">
        <v>455</v>
      </c>
      <c r="V24" s="833"/>
    </row>
    <row r="25" spans="1:22" s="604" customFormat="1" ht="11.25" x14ac:dyDescent="0.25">
      <c r="A25" s="610" t="s">
        <v>482</v>
      </c>
      <c r="B25" s="905">
        <v>11020</v>
      </c>
      <c r="C25" s="906"/>
      <c r="D25" s="907" t="s">
        <v>483</v>
      </c>
      <c r="E25" s="908"/>
      <c r="F25" s="909">
        <v>112</v>
      </c>
      <c r="G25" s="910"/>
      <c r="H25" s="910"/>
      <c r="I25" s="910"/>
      <c r="J25" s="910"/>
      <c r="K25" s="893"/>
      <c r="L25" s="911">
        <v>0.125</v>
      </c>
      <c r="M25" s="912"/>
      <c r="N25" s="912"/>
      <c r="O25" s="912"/>
      <c r="P25" s="912"/>
      <c r="Q25" s="912"/>
      <c r="R25" s="913">
        <v>3</v>
      </c>
      <c r="S25" s="913"/>
      <c r="T25" s="913"/>
      <c r="U25" s="892">
        <f>F25*L25*R25</f>
        <v>42</v>
      </c>
      <c r="V25" s="893"/>
    </row>
    <row r="26" spans="1:22" s="604" customFormat="1" ht="11.25" x14ac:dyDescent="0.25">
      <c r="A26" s="836" t="s">
        <v>484</v>
      </c>
      <c r="B26" s="836"/>
      <c r="C26" s="836"/>
      <c r="D26" s="836"/>
      <c r="E26" s="836"/>
      <c r="F26" s="836"/>
      <c r="G26" s="836"/>
      <c r="H26" s="836"/>
      <c r="I26" s="836"/>
      <c r="J26" s="836"/>
      <c r="K26" s="836"/>
      <c r="L26" s="836"/>
      <c r="M26" s="836"/>
      <c r="N26" s="836"/>
      <c r="O26" s="836"/>
      <c r="P26" s="836"/>
      <c r="Q26" s="836"/>
      <c r="R26" s="914"/>
      <c r="S26" s="915">
        <f>U25</f>
        <v>42</v>
      </c>
      <c r="T26" s="916"/>
      <c r="U26" s="886"/>
      <c r="V26" s="887"/>
    </row>
    <row r="27" spans="1:22" s="604" customFormat="1" ht="11.25" x14ac:dyDescent="0.25">
      <c r="A27" s="605" t="s">
        <v>485</v>
      </c>
      <c r="B27" s="821" t="s">
        <v>459</v>
      </c>
      <c r="C27" s="822"/>
      <c r="D27" s="889" t="s">
        <v>480</v>
      </c>
      <c r="E27" s="891"/>
      <c r="F27" s="917" t="s">
        <v>481</v>
      </c>
      <c r="G27" s="918"/>
      <c r="H27" s="918"/>
      <c r="I27" s="918"/>
      <c r="J27" s="918"/>
      <c r="K27" s="919"/>
      <c r="L27" s="920" t="s">
        <v>468</v>
      </c>
      <c r="M27" s="921"/>
      <c r="N27" s="921"/>
      <c r="O27" s="921"/>
      <c r="P27" s="921"/>
      <c r="Q27" s="922"/>
      <c r="R27" s="923" t="s">
        <v>481</v>
      </c>
      <c r="S27" s="924"/>
      <c r="T27" s="924"/>
      <c r="U27" s="924"/>
      <c r="V27" s="925"/>
    </row>
    <row r="28" spans="1:22" s="604" customFormat="1" ht="11.25" x14ac:dyDescent="0.25">
      <c r="A28" s="836" t="s">
        <v>486</v>
      </c>
      <c r="B28" s="836"/>
      <c r="C28" s="836"/>
      <c r="D28" s="836"/>
      <c r="E28" s="836"/>
      <c r="F28" s="836"/>
      <c r="G28" s="836"/>
      <c r="H28" s="836"/>
      <c r="I28" s="836"/>
      <c r="J28" s="836"/>
      <c r="K28" s="836"/>
      <c r="L28" s="836"/>
      <c r="M28" s="836"/>
      <c r="N28" s="836"/>
      <c r="O28" s="836"/>
      <c r="P28" s="836"/>
      <c r="Q28" s="836"/>
      <c r="R28" s="837"/>
      <c r="S28" s="885">
        <v>0</v>
      </c>
      <c r="T28" s="886"/>
      <c r="U28" s="886"/>
      <c r="V28" s="887"/>
    </row>
    <row r="29" spans="1:22" s="604" customFormat="1" ht="11.25" x14ac:dyDescent="0.25">
      <c r="A29" s="888"/>
      <c r="B29" s="888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88"/>
      <c r="O29" s="888"/>
      <c r="P29" s="888"/>
      <c r="Q29" s="888"/>
      <c r="R29" s="888"/>
      <c r="S29" s="888"/>
      <c r="T29" s="888"/>
      <c r="U29" s="888"/>
      <c r="V29" s="888"/>
    </row>
    <row r="30" spans="1:22" s="604" customFormat="1" ht="22.5" x14ac:dyDescent="0.25">
      <c r="A30" s="605" t="s">
        <v>487</v>
      </c>
      <c r="B30" s="611" t="s">
        <v>459</v>
      </c>
      <c r="C30" s="829" t="s">
        <v>480</v>
      </c>
      <c r="D30" s="831"/>
      <c r="E30" s="826" t="s">
        <v>488</v>
      </c>
      <c r="F30" s="828"/>
      <c r="G30" s="828"/>
      <c r="H30" s="828"/>
      <c r="I30" s="828"/>
      <c r="J30" s="827"/>
      <c r="K30" s="823" t="s">
        <v>489</v>
      </c>
      <c r="L30" s="825"/>
      <c r="M30" s="823" t="s">
        <v>490</v>
      </c>
      <c r="N30" s="824"/>
      <c r="O30" s="825"/>
      <c r="P30" s="612" t="s">
        <v>491</v>
      </c>
      <c r="Q30" s="889" t="s">
        <v>475</v>
      </c>
      <c r="R30" s="890"/>
      <c r="S30" s="891"/>
      <c r="T30" s="926" t="s">
        <v>468</v>
      </c>
      <c r="U30" s="927"/>
      <c r="V30" s="612" t="s">
        <v>492</v>
      </c>
    </row>
    <row r="31" spans="1:22" s="604" customFormat="1" ht="11.25" x14ac:dyDescent="0.25">
      <c r="A31" s="836" t="s">
        <v>493</v>
      </c>
      <c r="B31" s="836"/>
      <c r="C31" s="836"/>
      <c r="D31" s="836"/>
      <c r="E31" s="836"/>
      <c r="F31" s="836"/>
      <c r="G31" s="836"/>
      <c r="H31" s="836"/>
      <c r="I31" s="836"/>
      <c r="J31" s="836"/>
      <c r="K31" s="836"/>
      <c r="L31" s="836"/>
      <c r="M31" s="836"/>
      <c r="N31" s="836"/>
      <c r="O31" s="836"/>
      <c r="P31" s="836"/>
      <c r="Q31" s="836"/>
      <c r="R31" s="837"/>
      <c r="S31" s="885">
        <v>0</v>
      </c>
      <c r="T31" s="886"/>
      <c r="U31" s="886"/>
      <c r="V31" s="887"/>
    </row>
    <row r="32" spans="1:22" s="604" customFormat="1" ht="11.25" x14ac:dyDescent="0.25">
      <c r="A32" s="888"/>
      <c r="B32" s="888"/>
      <c r="C32" s="888"/>
      <c r="D32" s="888"/>
      <c r="E32" s="888"/>
      <c r="F32" s="888"/>
      <c r="G32" s="888"/>
      <c r="H32" s="888"/>
      <c r="I32" s="888"/>
      <c r="J32" s="888"/>
      <c r="K32" s="888"/>
      <c r="L32" s="888"/>
      <c r="M32" s="888"/>
      <c r="N32" s="888"/>
      <c r="O32" s="888"/>
      <c r="P32" s="888"/>
      <c r="Q32" s="888"/>
      <c r="R32" s="888"/>
      <c r="S32" s="888"/>
      <c r="T32" s="888"/>
      <c r="U32" s="888"/>
      <c r="V32" s="888"/>
    </row>
    <row r="33" spans="1:22" s="604" customFormat="1" ht="11.25" x14ac:dyDescent="0.25">
      <c r="A33" s="879" t="s">
        <v>494</v>
      </c>
      <c r="B33" s="880"/>
      <c r="C33" s="880"/>
      <c r="D33" s="880"/>
      <c r="E33" s="880"/>
      <c r="F33" s="880"/>
      <c r="G33" s="880"/>
      <c r="H33" s="880"/>
      <c r="I33" s="880"/>
      <c r="J33" s="880"/>
      <c r="K33" s="880"/>
      <c r="L33" s="880"/>
      <c r="M33" s="880"/>
      <c r="N33" s="880"/>
      <c r="O33" s="880"/>
      <c r="P33" s="880"/>
      <c r="Q33" s="880"/>
      <c r="R33" s="881"/>
      <c r="S33" s="928">
        <f>O23+S26+S28+S31</f>
        <v>883.15499999999997</v>
      </c>
      <c r="T33" s="929"/>
      <c r="U33" s="929"/>
      <c r="V33" s="930"/>
    </row>
    <row r="34" spans="1:22" s="604" customFormat="1" ht="11.25" x14ac:dyDescent="0.25">
      <c r="A34" s="879" t="s">
        <v>496</v>
      </c>
      <c r="B34" s="880"/>
      <c r="C34" s="880"/>
      <c r="D34" s="880"/>
      <c r="E34" s="880"/>
      <c r="F34" s="880"/>
      <c r="G34" s="880"/>
      <c r="H34" s="880"/>
      <c r="I34" s="880"/>
      <c r="J34" s="880"/>
      <c r="K34" s="880"/>
      <c r="L34" s="880"/>
      <c r="M34" s="880"/>
      <c r="N34" s="880"/>
      <c r="O34" s="880"/>
      <c r="P34" s="880"/>
      <c r="Q34" s="880"/>
      <c r="R34" s="881"/>
      <c r="S34" s="928">
        <f>(S33*1.2883)-S33</f>
        <v>254.61358649999988</v>
      </c>
      <c r="T34" s="929"/>
      <c r="U34" s="929"/>
      <c r="V34" s="930"/>
    </row>
    <row r="35" spans="1:22" s="604" customFormat="1" ht="11.25" x14ac:dyDescent="0.25">
      <c r="A35" s="879" t="s">
        <v>495</v>
      </c>
      <c r="B35" s="880"/>
      <c r="C35" s="880"/>
      <c r="D35" s="880"/>
      <c r="E35" s="880"/>
      <c r="F35" s="880"/>
      <c r="G35" s="880"/>
      <c r="H35" s="880"/>
      <c r="I35" s="880"/>
      <c r="J35" s="880"/>
      <c r="K35" s="880"/>
      <c r="L35" s="880"/>
      <c r="M35" s="880"/>
      <c r="N35" s="880"/>
      <c r="O35" s="880"/>
      <c r="P35" s="880"/>
      <c r="Q35" s="880"/>
      <c r="R35" s="881"/>
      <c r="S35" s="928">
        <f>S33+S34</f>
        <v>1137.7685864999999</v>
      </c>
      <c r="T35" s="929"/>
      <c r="U35" s="929"/>
      <c r="V35" s="930"/>
    </row>
    <row r="37" spans="1:22" ht="51.75" customHeight="1" x14ac:dyDescent="0.25">
      <c r="A37" s="931" t="s">
        <v>456</v>
      </c>
      <c r="B37" s="931"/>
      <c r="C37" s="931"/>
      <c r="D37" s="931"/>
      <c r="E37" s="931"/>
      <c r="F37" s="931"/>
      <c r="G37" s="931"/>
      <c r="H37" s="931"/>
      <c r="I37" s="931"/>
      <c r="J37" s="931"/>
      <c r="K37" s="931"/>
      <c r="L37" s="931"/>
      <c r="M37" s="931"/>
      <c r="N37" s="931"/>
      <c r="O37" s="931"/>
      <c r="P37" s="931"/>
      <c r="Q37" s="931"/>
      <c r="R37" s="931"/>
      <c r="S37" s="931"/>
      <c r="T37" s="931"/>
      <c r="U37" s="931"/>
      <c r="V37" s="931"/>
    </row>
    <row r="39" spans="1:22" x14ac:dyDescent="0.25">
      <c r="E39" s="601" t="s">
        <v>39</v>
      </c>
      <c r="Q39" s="817" t="s">
        <v>515</v>
      </c>
      <c r="R39" s="817"/>
      <c r="S39" s="817"/>
      <c r="T39" s="817"/>
      <c r="U39" s="817"/>
      <c r="V39" s="817"/>
    </row>
    <row r="41" spans="1:22" x14ac:dyDescent="0.25">
      <c r="C41" s="816" t="s">
        <v>509</v>
      </c>
      <c r="D41" s="816"/>
      <c r="E41" s="816"/>
      <c r="F41" s="816"/>
      <c r="G41" s="816"/>
      <c r="H41" s="816"/>
      <c r="I41" s="816"/>
      <c r="J41" s="816"/>
    </row>
    <row r="42" spans="1:22" x14ac:dyDescent="0.25">
      <c r="C42" s="816" t="s">
        <v>512</v>
      </c>
      <c r="D42" s="816"/>
      <c r="E42" s="816"/>
      <c r="F42" s="816"/>
      <c r="G42" s="816"/>
      <c r="H42" s="816"/>
      <c r="I42" s="816"/>
      <c r="J42" s="816"/>
    </row>
    <row r="43" spans="1:22" x14ac:dyDescent="0.25">
      <c r="C43" s="816" t="s">
        <v>510</v>
      </c>
      <c r="D43" s="816"/>
      <c r="E43" s="816"/>
      <c r="F43" s="816"/>
      <c r="G43" s="816"/>
      <c r="H43" s="816"/>
      <c r="I43" s="816"/>
      <c r="J43" s="816"/>
    </row>
  </sheetData>
  <mergeCells count="99">
    <mergeCell ref="A35:R35"/>
    <mergeCell ref="S35:V35"/>
    <mergeCell ref="A37:V37"/>
    <mergeCell ref="A31:R31"/>
    <mergeCell ref="S31:V31"/>
    <mergeCell ref="A32:V32"/>
    <mergeCell ref="A33:R33"/>
    <mergeCell ref="S33:V33"/>
    <mergeCell ref="A34:R34"/>
    <mergeCell ref="S34:V34"/>
    <mergeCell ref="A28:R28"/>
    <mergeCell ref="S28:V28"/>
    <mergeCell ref="A29:V29"/>
    <mergeCell ref="C30:D30"/>
    <mergeCell ref="E30:J30"/>
    <mergeCell ref="K30:L30"/>
    <mergeCell ref="M30:O30"/>
    <mergeCell ref="Q30:S30"/>
    <mergeCell ref="T30:U30"/>
    <mergeCell ref="A26:R26"/>
    <mergeCell ref="S26:V26"/>
    <mergeCell ref="B27:C27"/>
    <mergeCell ref="D27:E27"/>
    <mergeCell ref="F27:K27"/>
    <mergeCell ref="L27:Q27"/>
    <mergeCell ref="R27:V27"/>
    <mergeCell ref="O21:V21"/>
    <mergeCell ref="U25:V25"/>
    <mergeCell ref="A23:N23"/>
    <mergeCell ref="O23:V23"/>
    <mergeCell ref="B24:C24"/>
    <mergeCell ref="D24:E24"/>
    <mergeCell ref="F24:K24"/>
    <mergeCell ref="L24:Q24"/>
    <mergeCell ref="R24:T24"/>
    <mergeCell ref="U24:V24"/>
    <mergeCell ref="B25:C25"/>
    <mergeCell ref="D25:E25"/>
    <mergeCell ref="F25:K25"/>
    <mergeCell ref="L25:Q25"/>
    <mergeCell ref="R25:T25"/>
    <mergeCell ref="U15:V15"/>
    <mergeCell ref="A22:N22"/>
    <mergeCell ref="O22:V22"/>
    <mergeCell ref="A16:R16"/>
    <mergeCell ref="S16:V16"/>
    <mergeCell ref="A17:V17"/>
    <mergeCell ref="B18:C18"/>
    <mergeCell ref="D18:E18"/>
    <mergeCell ref="F18:H18"/>
    <mergeCell ref="I18:K18"/>
    <mergeCell ref="L18:O18"/>
    <mergeCell ref="P18:V18"/>
    <mergeCell ref="A19:R19"/>
    <mergeCell ref="S19:V19"/>
    <mergeCell ref="A20:V20"/>
    <mergeCell ref="A21:N21"/>
    <mergeCell ref="B15:C15"/>
    <mergeCell ref="D15:F15"/>
    <mergeCell ref="G15:I15"/>
    <mergeCell ref="J15:M15"/>
    <mergeCell ref="N15:T15"/>
    <mergeCell ref="B13:K13"/>
    <mergeCell ref="L13:R13"/>
    <mergeCell ref="S13:V13"/>
    <mergeCell ref="B14:K14"/>
    <mergeCell ref="L14:R14"/>
    <mergeCell ref="S14:V14"/>
    <mergeCell ref="Q9:T9"/>
    <mergeCell ref="D12:G12"/>
    <mergeCell ref="H12:O12"/>
    <mergeCell ref="P12:T12"/>
    <mergeCell ref="U12:V12"/>
    <mergeCell ref="S10:V10"/>
    <mergeCell ref="D11:G11"/>
    <mergeCell ref="H11:O11"/>
    <mergeCell ref="P11:T11"/>
    <mergeCell ref="U11:V11"/>
    <mergeCell ref="B9:C9"/>
    <mergeCell ref="D9:G9"/>
    <mergeCell ref="H9:I9"/>
    <mergeCell ref="J9:M9"/>
    <mergeCell ref="N9:P9"/>
    <mergeCell ref="C41:J41"/>
    <mergeCell ref="C42:J42"/>
    <mergeCell ref="C43:J43"/>
    <mergeCell ref="Q39:V39"/>
    <mergeCell ref="A1:V1"/>
    <mergeCell ref="A2:V3"/>
    <mergeCell ref="P6:U6"/>
    <mergeCell ref="B8:C8"/>
    <mergeCell ref="D8:G8"/>
    <mergeCell ref="H8:I8"/>
    <mergeCell ref="J8:M8"/>
    <mergeCell ref="N8:P8"/>
    <mergeCell ref="Q8:T8"/>
    <mergeCell ref="U8:V8"/>
    <mergeCell ref="U9:V9"/>
    <mergeCell ref="A10:R10"/>
  </mergeCells>
  <pageMargins left="0.511811024" right="0.511811024" top="0.78740157499999996" bottom="0.78740157499999996" header="0.31496062000000002" footer="0.31496062000000002"/>
  <pageSetup paperSize="9" scale="79"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topLeftCell="A7" workbookViewId="0">
      <selection activeCell="B13" sqref="B13:K13"/>
    </sheetView>
  </sheetViews>
  <sheetFormatPr defaultRowHeight="15" x14ac:dyDescent="0.25"/>
  <cols>
    <col min="1" max="1" width="25.28515625" style="596" customWidth="1"/>
    <col min="2" max="2" width="7.85546875" style="596" customWidth="1"/>
    <col min="3" max="3" width="5" style="596" customWidth="1"/>
    <col min="4" max="4" width="2.85546875" style="596" customWidth="1"/>
    <col min="5" max="5" width="5" style="596" customWidth="1"/>
    <col min="6" max="6" width="1" style="596" customWidth="1"/>
    <col min="7" max="7" width="1.85546875" style="596" customWidth="1"/>
    <col min="8" max="8" width="6.85546875" style="596" customWidth="1"/>
    <col min="9" max="10" width="2.85546875" style="596" customWidth="1"/>
    <col min="11" max="11" width="1.85546875" style="596" customWidth="1"/>
    <col min="12" max="12" width="3.28515625" style="596" customWidth="1"/>
    <col min="13" max="13" width="1" style="596" customWidth="1"/>
    <col min="14" max="14" width="2.85546875" style="596" customWidth="1"/>
    <col min="15" max="15" width="1.28515625" style="596" customWidth="1"/>
    <col min="16" max="16" width="5.85546875" style="596" customWidth="1"/>
    <col min="17" max="18" width="2.85546875" style="596" customWidth="1"/>
    <col min="19" max="19" width="3.7109375" style="596" customWidth="1"/>
    <col min="20" max="20" width="12.42578125" style="596" customWidth="1"/>
    <col min="21" max="21" width="5" style="596" customWidth="1"/>
    <col min="22" max="22" width="27.7109375" style="596" customWidth="1"/>
    <col min="23" max="23" width="9.140625" style="596"/>
    <col min="24" max="24" width="11.5703125" style="596" customWidth="1"/>
    <col min="25" max="25" width="10.7109375" style="596" customWidth="1"/>
    <col min="26" max="26" width="10.5703125" style="596" customWidth="1"/>
    <col min="27" max="16384" width="9.140625" style="596"/>
  </cols>
  <sheetData>
    <row r="1" spans="1:25" ht="18.75" x14ac:dyDescent="0.25">
      <c r="A1" s="818" t="s">
        <v>508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  <c r="R1" s="818"/>
      <c r="S1" s="818"/>
      <c r="T1" s="818"/>
      <c r="U1" s="818"/>
      <c r="V1" s="818"/>
    </row>
    <row r="2" spans="1:25" x14ac:dyDescent="0.25">
      <c r="A2" s="819" t="s">
        <v>437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</row>
    <row r="3" spans="1:25" s="597" customFormat="1" ht="13.5" customHeight="1" x14ac:dyDescent="0.25">
      <c r="A3" s="819"/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819"/>
      <c r="V3" s="819"/>
    </row>
    <row r="4" spans="1:25" s="598" customFormat="1" ht="13.5" customHeight="1" x14ac:dyDescent="0.25">
      <c r="A4" s="598" t="s">
        <v>438</v>
      </c>
    </row>
    <row r="5" spans="1:25" s="598" customFormat="1" ht="18" customHeight="1" x14ac:dyDescent="0.25">
      <c r="A5" s="598" t="s">
        <v>439</v>
      </c>
    </row>
    <row r="6" spans="1:25" s="598" customFormat="1" ht="16.5" customHeight="1" x14ac:dyDescent="0.25">
      <c r="A6" s="598" t="s">
        <v>440</v>
      </c>
      <c r="P6" s="820" t="s">
        <v>441</v>
      </c>
      <c r="Q6" s="820"/>
      <c r="R6" s="820"/>
      <c r="S6" s="820"/>
      <c r="T6" s="820"/>
      <c r="U6" s="820"/>
      <c r="V6" s="599">
        <v>0.2883</v>
      </c>
    </row>
    <row r="7" spans="1:25" s="597" customFormat="1" ht="17.25" customHeight="1" x14ac:dyDescent="0.25">
      <c r="A7" s="600" t="s">
        <v>497</v>
      </c>
    </row>
    <row r="8" spans="1:25" s="604" customFormat="1" ht="11.25" x14ac:dyDescent="0.25">
      <c r="A8" s="605" t="s">
        <v>458</v>
      </c>
      <c r="B8" s="821" t="s">
        <v>459</v>
      </c>
      <c r="C8" s="822"/>
      <c r="D8" s="823" t="s">
        <v>443</v>
      </c>
      <c r="E8" s="824"/>
      <c r="F8" s="824"/>
      <c r="G8" s="825"/>
      <c r="H8" s="826" t="s">
        <v>460</v>
      </c>
      <c r="I8" s="827"/>
      <c r="J8" s="826" t="s">
        <v>461</v>
      </c>
      <c r="K8" s="828"/>
      <c r="L8" s="828"/>
      <c r="M8" s="827"/>
      <c r="N8" s="826" t="s">
        <v>462</v>
      </c>
      <c r="O8" s="828"/>
      <c r="P8" s="827"/>
      <c r="Q8" s="829" t="s">
        <v>463</v>
      </c>
      <c r="R8" s="830"/>
      <c r="S8" s="830"/>
      <c r="T8" s="831"/>
      <c r="U8" s="832" t="s">
        <v>444</v>
      </c>
      <c r="V8" s="833"/>
      <c r="W8" s="606"/>
      <c r="X8" s="606"/>
      <c r="Y8" s="606"/>
    </row>
    <row r="9" spans="1:25" s="604" customFormat="1" ht="11.25" x14ac:dyDescent="0.25">
      <c r="A9" s="602" t="s">
        <v>457</v>
      </c>
      <c r="B9" s="838">
        <v>30008</v>
      </c>
      <c r="C9" s="839"/>
      <c r="D9" s="840">
        <v>1</v>
      </c>
      <c r="E9" s="841"/>
      <c r="F9" s="841"/>
      <c r="G9" s="842"/>
      <c r="H9" s="840">
        <v>0.9</v>
      </c>
      <c r="I9" s="842"/>
      <c r="J9" s="840">
        <v>0.1</v>
      </c>
      <c r="K9" s="841"/>
      <c r="L9" s="841"/>
      <c r="M9" s="842"/>
      <c r="N9" s="834">
        <v>243.53</v>
      </c>
      <c r="O9" s="843"/>
      <c r="P9" s="835"/>
      <c r="Q9" s="844">
        <v>51.31</v>
      </c>
      <c r="R9" s="845"/>
      <c r="S9" s="845"/>
      <c r="T9" s="846"/>
      <c r="U9" s="834">
        <f>((H9*N9)+(J9*Q9))*D9</f>
        <v>224.30799999999999</v>
      </c>
      <c r="V9" s="835"/>
      <c r="W9" s="603"/>
      <c r="X9" s="603"/>
      <c r="Y9" s="603"/>
    </row>
    <row r="10" spans="1:25" s="604" customFormat="1" ht="11.25" x14ac:dyDescent="0.25">
      <c r="A10" s="836" t="s">
        <v>445</v>
      </c>
      <c r="B10" s="836"/>
      <c r="C10" s="836"/>
      <c r="D10" s="836"/>
      <c r="E10" s="836"/>
      <c r="F10" s="836"/>
      <c r="G10" s="836"/>
      <c r="H10" s="836"/>
      <c r="I10" s="836"/>
      <c r="J10" s="836"/>
      <c r="K10" s="836"/>
      <c r="L10" s="836"/>
      <c r="M10" s="836"/>
      <c r="N10" s="836"/>
      <c r="O10" s="836"/>
      <c r="P10" s="836"/>
      <c r="Q10" s="836"/>
      <c r="R10" s="837"/>
      <c r="S10" s="851">
        <f>U9</f>
        <v>224.30799999999999</v>
      </c>
      <c r="T10" s="852"/>
      <c r="U10" s="852"/>
      <c r="V10" s="853"/>
    </row>
    <row r="11" spans="1:25" s="604" customFormat="1" ht="11.25" x14ac:dyDescent="0.25">
      <c r="A11" s="607"/>
      <c r="B11" s="607"/>
      <c r="C11" s="607"/>
      <c r="D11" s="854" t="s">
        <v>446</v>
      </c>
      <c r="E11" s="854"/>
      <c r="F11" s="854"/>
      <c r="G11" s="854"/>
      <c r="H11" s="854" t="s">
        <v>447</v>
      </c>
      <c r="I11" s="854"/>
      <c r="J11" s="854"/>
      <c r="K11" s="854"/>
      <c r="L11" s="854"/>
      <c r="M11" s="854"/>
      <c r="N11" s="854"/>
      <c r="O11" s="854"/>
      <c r="P11" s="855" t="s">
        <v>448</v>
      </c>
      <c r="Q11" s="855"/>
      <c r="R11" s="855"/>
      <c r="S11" s="855"/>
      <c r="T11" s="855"/>
      <c r="U11" s="856" t="s">
        <v>449</v>
      </c>
      <c r="V11" s="857"/>
      <c r="W11" s="608"/>
    </row>
    <row r="12" spans="1:25" s="604" customFormat="1" ht="11.25" x14ac:dyDescent="0.25">
      <c r="A12" s="607"/>
      <c r="B12" s="607"/>
      <c r="C12" s="607"/>
      <c r="D12" s="847">
        <v>50</v>
      </c>
      <c r="E12" s="847"/>
      <c r="F12" s="847"/>
      <c r="G12" s="847"/>
      <c r="H12" s="847">
        <v>40</v>
      </c>
      <c r="I12" s="847"/>
      <c r="J12" s="847"/>
      <c r="K12" s="847"/>
      <c r="L12" s="847"/>
      <c r="M12" s="847"/>
      <c r="N12" s="847"/>
      <c r="O12" s="847"/>
      <c r="P12" s="847">
        <v>3</v>
      </c>
      <c r="Q12" s="847"/>
      <c r="R12" s="847"/>
      <c r="S12" s="848"/>
      <c r="T12" s="848"/>
      <c r="U12" s="849">
        <f>D12/H12*P12</f>
        <v>3.75</v>
      </c>
      <c r="V12" s="850"/>
    </row>
    <row r="13" spans="1:25" s="604" customFormat="1" ht="11.25" x14ac:dyDescent="0.25">
      <c r="B13" s="858" t="s">
        <v>444</v>
      </c>
      <c r="C13" s="858"/>
      <c r="D13" s="858"/>
      <c r="E13" s="858"/>
      <c r="F13" s="858"/>
      <c r="G13" s="858"/>
      <c r="H13" s="858"/>
      <c r="I13" s="858"/>
      <c r="J13" s="858"/>
      <c r="K13" s="858"/>
      <c r="L13" s="858" t="s">
        <v>450</v>
      </c>
      <c r="M13" s="858"/>
      <c r="N13" s="858"/>
      <c r="O13" s="858"/>
      <c r="P13" s="858"/>
      <c r="Q13" s="858"/>
      <c r="R13" s="858"/>
      <c r="S13" s="859" t="s">
        <v>451</v>
      </c>
      <c r="T13" s="860"/>
      <c r="U13" s="860"/>
      <c r="V13" s="861"/>
    </row>
    <row r="14" spans="1:25" s="604" customFormat="1" ht="11.25" x14ac:dyDescent="0.25">
      <c r="A14" s="607" t="s">
        <v>452</v>
      </c>
      <c r="B14" s="848">
        <f>U9</f>
        <v>224.30799999999999</v>
      </c>
      <c r="C14" s="862"/>
      <c r="D14" s="862"/>
      <c r="E14" s="862"/>
      <c r="F14" s="862"/>
      <c r="G14" s="862"/>
      <c r="H14" s="862"/>
      <c r="I14" s="862"/>
      <c r="J14" s="862"/>
      <c r="K14" s="862"/>
      <c r="L14" s="848">
        <f>U12</f>
        <v>3.75</v>
      </c>
      <c r="M14" s="862"/>
      <c r="N14" s="862"/>
      <c r="O14" s="862"/>
      <c r="P14" s="862"/>
      <c r="Q14" s="862"/>
      <c r="R14" s="862"/>
      <c r="S14" s="863">
        <f>B14*L14</f>
        <v>841.15499999999997</v>
      </c>
      <c r="T14" s="864"/>
      <c r="U14" s="864"/>
      <c r="V14" s="865"/>
    </row>
    <row r="15" spans="1:25" s="604" customFormat="1" ht="11.25" x14ac:dyDescent="0.25">
      <c r="A15" s="605" t="s">
        <v>464</v>
      </c>
      <c r="B15" s="866" t="s">
        <v>459</v>
      </c>
      <c r="C15" s="867"/>
      <c r="D15" s="868" t="s">
        <v>465</v>
      </c>
      <c r="E15" s="869"/>
      <c r="F15" s="870"/>
      <c r="G15" s="868" t="s">
        <v>466</v>
      </c>
      <c r="H15" s="869"/>
      <c r="I15" s="870"/>
      <c r="J15" s="871" t="s">
        <v>467</v>
      </c>
      <c r="K15" s="872"/>
      <c r="L15" s="872"/>
      <c r="M15" s="873"/>
      <c r="N15" s="874" t="s">
        <v>468</v>
      </c>
      <c r="O15" s="875"/>
      <c r="P15" s="875"/>
      <c r="Q15" s="875"/>
      <c r="R15" s="875"/>
      <c r="S15" s="875"/>
      <c r="T15" s="876"/>
      <c r="U15" s="877" t="s">
        <v>469</v>
      </c>
      <c r="V15" s="878"/>
    </row>
    <row r="16" spans="1:25" s="604" customFormat="1" ht="11.25" x14ac:dyDescent="0.25">
      <c r="A16" s="836" t="s">
        <v>470</v>
      </c>
      <c r="B16" s="836"/>
      <c r="C16" s="836"/>
      <c r="D16" s="836"/>
      <c r="E16" s="836"/>
      <c r="F16" s="836"/>
      <c r="G16" s="836"/>
      <c r="H16" s="836"/>
      <c r="I16" s="836"/>
      <c r="J16" s="836"/>
      <c r="K16" s="836"/>
      <c r="L16" s="836"/>
      <c r="M16" s="836"/>
      <c r="N16" s="836"/>
      <c r="O16" s="836"/>
      <c r="P16" s="836"/>
      <c r="Q16" s="836"/>
      <c r="R16" s="837"/>
      <c r="S16" s="885">
        <v>0</v>
      </c>
      <c r="T16" s="886"/>
      <c r="U16" s="886"/>
      <c r="V16" s="887"/>
    </row>
    <row r="17" spans="1:22" s="604" customFormat="1" ht="11.25" x14ac:dyDescent="0.25">
      <c r="A17" s="888"/>
      <c r="B17" s="888"/>
      <c r="C17" s="888"/>
      <c r="D17" s="888"/>
      <c r="E17" s="888"/>
      <c r="F17" s="888"/>
      <c r="G17" s="888"/>
      <c r="H17" s="888"/>
      <c r="I17" s="888"/>
      <c r="J17" s="888"/>
      <c r="K17" s="888"/>
      <c r="L17" s="888"/>
      <c r="M17" s="888"/>
      <c r="N17" s="888"/>
      <c r="O17" s="888"/>
      <c r="P17" s="888"/>
      <c r="Q17" s="888"/>
      <c r="R17" s="888"/>
      <c r="S17" s="888"/>
      <c r="T17" s="888"/>
      <c r="U17" s="888"/>
      <c r="V17" s="888"/>
    </row>
    <row r="18" spans="1:22" s="604" customFormat="1" ht="11.25" x14ac:dyDescent="0.25">
      <c r="A18" s="605" t="s">
        <v>471</v>
      </c>
      <c r="B18" s="821" t="s">
        <v>459</v>
      </c>
      <c r="C18" s="822"/>
      <c r="D18" s="823" t="s">
        <v>30</v>
      </c>
      <c r="E18" s="825"/>
      <c r="F18" s="889" t="s">
        <v>472</v>
      </c>
      <c r="G18" s="890"/>
      <c r="H18" s="891"/>
      <c r="I18" s="829" t="s">
        <v>473</v>
      </c>
      <c r="J18" s="830"/>
      <c r="K18" s="831"/>
      <c r="L18" s="889" t="s">
        <v>474</v>
      </c>
      <c r="M18" s="890"/>
      <c r="N18" s="890"/>
      <c r="O18" s="891"/>
      <c r="P18" s="826" t="s">
        <v>475</v>
      </c>
      <c r="Q18" s="828"/>
      <c r="R18" s="828"/>
      <c r="S18" s="828"/>
      <c r="T18" s="828"/>
      <c r="U18" s="828"/>
      <c r="V18" s="827"/>
    </row>
    <row r="19" spans="1:22" s="604" customFormat="1" ht="11.25" x14ac:dyDescent="0.25">
      <c r="A19" s="836" t="s">
        <v>476</v>
      </c>
      <c r="B19" s="836"/>
      <c r="C19" s="836"/>
      <c r="D19" s="836"/>
      <c r="E19" s="836"/>
      <c r="F19" s="836"/>
      <c r="G19" s="836"/>
      <c r="H19" s="836"/>
      <c r="I19" s="836"/>
      <c r="J19" s="836"/>
      <c r="K19" s="836"/>
      <c r="L19" s="836"/>
      <c r="M19" s="836"/>
      <c r="N19" s="836"/>
      <c r="O19" s="836"/>
      <c r="P19" s="836"/>
      <c r="Q19" s="836"/>
      <c r="R19" s="837"/>
      <c r="S19" s="885">
        <v>0</v>
      </c>
      <c r="T19" s="886"/>
      <c r="U19" s="886"/>
      <c r="V19" s="887"/>
    </row>
    <row r="20" spans="1:22" s="604" customFormat="1" ht="11.25" x14ac:dyDescent="0.25">
      <c r="A20" s="888"/>
      <c r="B20" s="888"/>
      <c r="C20" s="888"/>
      <c r="D20" s="888"/>
      <c r="E20" s="888"/>
      <c r="F20" s="888"/>
      <c r="G20" s="888"/>
      <c r="H20" s="888"/>
      <c r="I20" s="888"/>
      <c r="J20" s="888"/>
      <c r="K20" s="888"/>
      <c r="L20" s="888"/>
      <c r="M20" s="888"/>
      <c r="N20" s="888"/>
      <c r="O20" s="888"/>
      <c r="P20" s="888"/>
      <c r="Q20" s="888"/>
      <c r="R20" s="888"/>
      <c r="S20" s="888"/>
      <c r="T20" s="888"/>
      <c r="U20" s="888"/>
      <c r="V20" s="888"/>
    </row>
    <row r="21" spans="1:22" s="604" customFormat="1" ht="11.25" x14ac:dyDescent="0.25">
      <c r="A21" s="879" t="s">
        <v>453</v>
      </c>
      <c r="B21" s="880"/>
      <c r="C21" s="880"/>
      <c r="D21" s="880"/>
      <c r="E21" s="880"/>
      <c r="F21" s="880"/>
      <c r="G21" s="880"/>
      <c r="H21" s="880"/>
      <c r="I21" s="880"/>
      <c r="J21" s="880"/>
      <c r="K21" s="880"/>
      <c r="L21" s="880"/>
      <c r="M21" s="880"/>
      <c r="N21" s="881"/>
      <c r="O21" s="885">
        <f>S14+S16+S19</f>
        <v>841.15499999999997</v>
      </c>
      <c r="P21" s="886"/>
      <c r="Q21" s="886"/>
      <c r="R21" s="886"/>
      <c r="S21" s="886"/>
      <c r="T21" s="886"/>
      <c r="U21" s="886"/>
      <c r="V21" s="887"/>
    </row>
    <row r="22" spans="1:22" s="604" customFormat="1" ht="11.25" x14ac:dyDescent="0.25">
      <c r="A22" s="879" t="s">
        <v>477</v>
      </c>
      <c r="B22" s="880"/>
      <c r="C22" s="880"/>
      <c r="D22" s="880"/>
      <c r="E22" s="880"/>
      <c r="F22" s="880"/>
      <c r="G22" s="880"/>
      <c r="H22" s="880"/>
      <c r="I22" s="880"/>
      <c r="J22" s="880"/>
      <c r="K22" s="880"/>
      <c r="L22" s="880"/>
      <c r="M22" s="880"/>
      <c r="N22" s="881"/>
      <c r="O22" s="882">
        <v>1</v>
      </c>
      <c r="P22" s="883"/>
      <c r="Q22" s="883"/>
      <c r="R22" s="883"/>
      <c r="S22" s="883"/>
      <c r="T22" s="883"/>
      <c r="U22" s="883"/>
      <c r="V22" s="884"/>
    </row>
    <row r="23" spans="1:22" s="604" customFormat="1" ht="11.25" x14ac:dyDescent="0.25">
      <c r="A23" s="879" t="s">
        <v>478</v>
      </c>
      <c r="B23" s="880"/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1"/>
      <c r="O23" s="885">
        <f>O21/O22</f>
        <v>841.15499999999997</v>
      </c>
      <c r="P23" s="886"/>
      <c r="Q23" s="886"/>
      <c r="R23" s="852"/>
      <c r="S23" s="852"/>
      <c r="T23" s="852"/>
      <c r="U23" s="886"/>
      <c r="V23" s="887"/>
    </row>
    <row r="24" spans="1:22" s="604" customFormat="1" ht="11.25" x14ac:dyDescent="0.25">
      <c r="A24" s="609" t="s">
        <v>479</v>
      </c>
      <c r="B24" s="894" t="s">
        <v>459</v>
      </c>
      <c r="C24" s="895"/>
      <c r="D24" s="896" t="s">
        <v>480</v>
      </c>
      <c r="E24" s="897"/>
      <c r="F24" s="898" t="s">
        <v>481</v>
      </c>
      <c r="G24" s="899"/>
      <c r="H24" s="899"/>
      <c r="I24" s="899"/>
      <c r="J24" s="899"/>
      <c r="K24" s="900"/>
      <c r="L24" s="898" t="s">
        <v>468</v>
      </c>
      <c r="M24" s="899"/>
      <c r="N24" s="899"/>
      <c r="O24" s="899"/>
      <c r="P24" s="899"/>
      <c r="Q24" s="899"/>
      <c r="R24" s="932" t="s">
        <v>454</v>
      </c>
      <c r="S24" s="932"/>
      <c r="T24" s="932"/>
      <c r="U24" s="904" t="s">
        <v>455</v>
      </c>
      <c r="V24" s="833"/>
    </row>
    <row r="25" spans="1:22" s="604" customFormat="1" ht="11.25" x14ac:dyDescent="0.25">
      <c r="A25" s="610" t="s">
        <v>482</v>
      </c>
      <c r="B25" s="905">
        <v>11020</v>
      </c>
      <c r="C25" s="906"/>
      <c r="D25" s="907" t="s">
        <v>483</v>
      </c>
      <c r="E25" s="908"/>
      <c r="F25" s="909">
        <v>112</v>
      </c>
      <c r="G25" s="910"/>
      <c r="H25" s="910"/>
      <c r="I25" s="910"/>
      <c r="J25" s="910"/>
      <c r="K25" s="893"/>
      <c r="L25" s="911">
        <v>0.125</v>
      </c>
      <c r="M25" s="912"/>
      <c r="N25" s="912"/>
      <c r="O25" s="912"/>
      <c r="P25" s="912"/>
      <c r="Q25" s="912"/>
      <c r="R25" s="913">
        <v>3</v>
      </c>
      <c r="S25" s="913"/>
      <c r="T25" s="913"/>
      <c r="U25" s="892">
        <f>F25*L25*R25</f>
        <v>42</v>
      </c>
      <c r="V25" s="893"/>
    </row>
    <row r="26" spans="1:22" s="604" customFormat="1" ht="11.25" x14ac:dyDescent="0.25">
      <c r="A26" s="836" t="s">
        <v>484</v>
      </c>
      <c r="B26" s="836"/>
      <c r="C26" s="836"/>
      <c r="D26" s="836"/>
      <c r="E26" s="836"/>
      <c r="F26" s="836"/>
      <c r="G26" s="836"/>
      <c r="H26" s="836"/>
      <c r="I26" s="836"/>
      <c r="J26" s="836"/>
      <c r="K26" s="836"/>
      <c r="L26" s="836"/>
      <c r="M26" s="836"/>
      <c r="N26" s="836"/>
      <c r="O26" s="836"/>
      <c r="P26" s="836"/>
      <c r="Q26" s="836"/>
      <c r="R26" s="914"/>
      <c r="S26" s="915">
        <f>U25</f>
        <v>42</v>
      </c>
      <c r="T26" s="916"/>
      <c r="U26" s="886"/>
      <c r="V26" s="887"/>
    </row>
    <row r="27" spans="1:22" s="604" customFormat="1" ht="11.25" x14ac:dyDescent="0.25">
      <c r="A27" s="605" t="s">
        <v>485</v>
      </c>
      <c r="B27" s="821" t="s">
        <v>459</v>
      </c>
      <c r="C27" s="822"/>
      <c r="D27" s="889" t="s">
        <v>480</v>
      </c>
      <c r="E27" s="891"/>
      <c r="F27" s="917" t="s">
        <v>481</v>
      </c>
      <c r="G27" s="918"/>
      <c r="H27" s="918"/>
      <c r="I27" s="918"/>
      <c r="J27" s="918"/>
      <c r="K27" s="919"/>
      <c r="L27" s="920" t="s">
        <v>468</v>
      </c>
      <c r="M27" s="921"/>
      <c r="N27" s="921"/>
      <c r="O27" s="921"/>
      <c r="P27" s="921"/>
      <c r="Q27" s="922"/>
      <c r="R27" s="923" t="s">
        <v>481</v>
      </c>
      <c r="S27" s="924"/>
      <c r="T27" s="924"/>
      <c r="U27" s="924"/>
      <c r="V27" s="925"/>
    </row>
    <row r="28" spans="1:22" s="604" customFormat="1" ht="11.25" x14ac:dyDescent="0.25">
      <c r="A28" s="836" t="s">
        <v>486</v>
      </c>
      <c r="B28" s="836"/>
      <c r="C28" s="836"/>
      <c r="D28" s="836"/>
      <c r="E28" s="836"/>
      <c r="F28" s="836"/>
      <c r="G28" s="836"/>
      <c r="H28" s="836"/>
      <c r="I28" s="836"/>
      <c r="J28" s="836"/>
      <c r="K28" s="836"/>
      <c r="L28" s="836"/>
      <c r="M28" s="836"/>
      <c r="N28" s="836"/>
      <c r="O28" s="836"/>
      <c r="P28" s="836"/>
      <c r="Q28" s="836"/>
      <c r="R28" s="837"/>
      <c r="S28" s="885">
        <v>0</v>
      </c>
      <c r="T28" s="886"/>
      <c r="U28" s="886"/>
      <c r="V28" s="887"/>
    </row>
    <row r="29" spans="1:22" s="604" customFormat="1" ht="11.25" x14ac:dyDescent="0.25">
      <c r="A29" s="888"/>
      <c r="B29" s="888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88"/>
      <c r="O29" s="888"/>
      <c r="P29" s="888"/>
      <c r="Q29" s="888"/>
      <c r="R29" s="888"/>
      <c r="S29" s="888"/>
      <c r="T29" s="888"/>
      <c r="U29" s="888"/>
      <c r="V29" s="888"/>
    </row>
    <row r="30" spans="1:22" s="604" customFormat="1" ht="22.5" x14ac:dyDescent="0.25">
      <c r="A30" s="605" t="s">
        <v>487</v>
      </c>
      <c r="B30" s="611" t="s">
        <v>459</v>
      </c>
      <c r="C30" s="829" t="s">
        <v>480</v>
      </c>
      <c r="D30" s="831"/>
      <c r="E30" s="826" t="s">
        <v>488</v>
      </c>
      <c r="F30" s="828"/>
      <c r="G30" s="828"/>
      <c r="H30" s="828"/>
      <c r="I30" s="828"/>
      <c r="J30" s="827"/>
      <c r="K30" s="889" t="s">
        <v>489</v>
      </c>
      <c r="L30" s="891"/>
      <c r="M30" s="889" t="s">
        <v>490</v>
      </c>
      <c r="N30" s="890"/>
      <c r="O30" s="891"/>
      <c r="P30" s="612" t="s">
        <v>491</v>
      </c>
      <c r="Q30" s="889" t="s">
        <v>475</v>
      </c>
      <c r="R30" s="890"/>
      <c r="S30" s="891"/>
      <c r="T30" s="926" t="s">
        <v>468</v>
      </c>
      <c r="U30" s="927"/>
      <c r="V30" s="612" t="s">
        <v>492</v>
      </c>
    </row>
    <row r="31" spans="1:22" s="604" customFormat="1" ht="11.25" x14ac:dyDescent="0.25">
      <c r="A31" s="836" t="s">
        <v>493</v>
      </c>
      <c r="B31" s="836"/>
      <c r="C31" s="836"/>
      <c r="D31" s="836"/>
      <c r="E31" s="836"/>
      <c r="F31" s="836"/>
      <c r="G31" s="836"/>
      <c r="H31" s="836"/>
      <c r="I31" s="836"/>
      <c r="J31" s="836"/>
      <c r="K31" s="836"/>
      <c r="L31" s="836"/>
      <c r="M31" s="836"/>
      <c r="N31" s="836"/>
      <c r="O31" s="836"/>
      <c r="P31" s="836"/>
      <c r="Q31" s="836"/>
      <c r="R31" s="837"/>
      <c r="S31" s="885">
        <v>0</v>
      </c>
      <c r="T31" s="886"/>
      <c r="U31" s="886"/>
      <c r="V31" s="887"/>
    </row>
    <row r="32" spans="1:22" s="604" customFormat="1" ht="11.25" x14ac:dyDescent="0.25">
      <c r="A32" s="888"/>
      <c r="B32" s="888"/>
      <c r="C32" s="888"/>
      <c r="D32" s="888"/>
      <c r="E32" s="888"/>
      <c r="F32" s="888"/>
      <c r="G32" s="888"/>
      <c r="H32" s="888"/>
      <c r="I32" s="888"/>
      <c r="J32" s="888"/>
      <c r="K32" s="888"/>
      <c r="L32" s="888"/>
      <c r="M32" s="888"/>
      <c r="N32" s="888"/>
      <c r="O32" s="888"/>
      <c r="P32" s="888"/>
      <c r="Q32" s="888"/>
      <c r="R32" s="888"/>
      <c r="S32" s="888"/>
      <c r="T32" s="888"/>
      <c r="U32" s="888"/>
      <c r="V32" s="888"/>
    </row>
    <row r="33" spans="1:22" s="604" customFormat="1" ht="11.25" x14ac:dyDescent="0.25">
      <c r="A33" s="879" t="s">
        <v>494</v>
      </c>
      <c r="B33" s="880"/>
      <c r="C33" s="880"/>
      <c r="D33" s="880"/>
      <c r="E33" s="880"/>
      <c r="F33" s="880"/>
      <c r="G33" s="880"/>
      <c r="H33" s="880"/>
      <c r="I33" s="880"/>
      <c r="J33" s="880"/>
      <c r="K33" s="880"/>
      <c r="L33" s="880"/>
      <c r="M33" s="880"/>
      <c r="N33" s="880"/>
      <c r="O33" s="880"/>
      <c r="P33" s="880"/>
      <c r="Q33" s="880"/>
      <c r="R33" s="881"/>
      <c r="S33" s="928">
        <f>O23+S26+S28+S31</f>
        <v>883.15499999999997</v>
      </c>
      <c r="T33" s="929"/>
      <c r="U33" s="929"/>
      <c r="V33" s="930"/>
    </row>
    <row r="34" spans="1:22" s="604" customFormat="1" ht="11.25" x14ac:dyDescent="0.25">
      <c r="A34" s="879" t="s">
        <v>496</v>
      </c>
      <c r="B34" s="880"/>
      <c r="C34" s="880"/>
      <c r="D34" s="880"/>
      <c r="E34" s="880"/>
      <c r="F34" s="880"/>
      <c r="G34" s="880"/>
      <c r="H34" s="880"/>
      <c r="I34" s="880"/>
      <c r="J34" s="880"/>
      <c r="K34" s="880"/>
      <c r="L34" s="880"/>
      <c r="M34" s="880"/>
      <c r="N34" s="880"/>
      <c r="O34" s="880"/>
      <c r="P34" s="880"/>
      <c r="Q34" s="880"/>
      <c r="R34" s="881"/>
      <c r="S34" s="928">
        <f>(S33*1.2883)-S33</f>
        <v>254.61358649999988</v>
      </c>
      <c r="T34" s="929"/>
      <c r="U34" s="929"/>
      <c r="V34" s="930"/>
    </row>
    <row r="35" spans="1:22" s="604" customFormat="1" ht="9.75" customHeight="1" x14ac:dyDescent="0.25">
      <c r="A35" s="879" t="s">
        <v>495</v>
      </c>
      <c r="B35" s="880"/>
      <c r="C35" s="880"/>
      <c r="D35" s="880"/>
      <c r="E35" s="880"/>
      <c r="F35" s="880"/>
      <c r="G35" s="880"/>
      <c r="H35" s="880"/>
      <c r="I35" s="880"/>
      <c r="J35" s="880"/>
      <c r="K35" s="880"/>
      <c r="L35" s="880"/>
      <c r="M35" s="880"/>
      <c r="N35" s="880"/>
      <c r="O35" s="880"/>
      <c r="P35" s="880"/>
      <c r="Q35" s="880"/>
      <c r="R35" s="881"/>
      <c r="S35" s="928">
        <f>S33+S34</f>
        <v>1137.7685864999999</v>
      </c>
      <c r="T35" s="929"/>
      <c r="U35" s="929"/>
      <c r="V35" s="930"/>
    </row>
    <row r="36" spans="1:22" hidden="1" x14ac:dyDescent="0.25"/>
    <row r="37" spans="1:22" ht="49.5" customHeight="1" x14ac:dyDescent="0.25">
      <c r="A37" s="931" t="s">
        <v>456</v>
      </c>
      <c r="B37" s="931"/>
      <c r="C37" s="931"/>
      <c r="D37" s="931"/>
      <c r="E37" s="931"/>
      <c r="F37" s="931"/>
      <c r="G37" s="931"/>
      <c r="H37" s="931"/>
      <c r="I37" s="931"/>
      <c r="J37" s="931"/>
      <c r="K37" s="931"/>
      <c r="L37" s="931"/>
      <c r="M37" s="931"/>
      <c r="N37" s="931"/>
      <c r="O37" s="931"/>
      <c r="P37" s="931"/>
      <c r="Q37" s="931"/>
      <c r="R37" s="931"/>
      <c r="S37" s="931"/>
      <c r="T37" s="931"/>
      <c r="U37" s="931"/>
      <c r="V37" s="931"/>
    </row>
    <row r="39" spans="1:22" x14ac:dyDescent="0.25">
      <c r="E39" s="601" t="s">
        <v>39</v>
      </c>
      <c r="Q39" s="817" t="s">
        <v>515</v>
      </c>
      <c r="R39" s="817"/>
      <c r="S39" s="817"/>
      <c r="T39" s="817"/>
      <c r="U39" s="817"/>
      <c r="V39" s="817"/>
    </row>
    <row r="41" spans="1:22" x14ac:dyDescent="0.25">
      <c r="C41" s="816" t="s">
        <v>509</v>
      </c>
      <c r="D41" s="816"/>
      <c r="E41" s="816"/>
      <c r="F41" s="816"/>
      <c r="G41" s="816"/>
      <c r="H41" s="816"/>
      <c r="I41" s="816"/>
      <c r="J41" s="816"/>
    </row>
    <row r="42" spans="1:22" x14ac:dyDescent="0.25">
      <c r="C42" s="816" t="s">
        <v>512</v>
      </c>
      <c r="D42" s="816"/>
      <c r="E42" s="816"/>
      <c r="F42" s="816"/>
      <c r="G42" s="816"/>
      <c r="H42" s="816"/>
      <c r="I42" s="816"/>
      <c r="J42" s="816"/>
    </row>
    <row r="43" spans="1:22" x14ac:dyDescent="0.25">
      <c r="C43" s="816" t="s">
        <v>510</v>
      </c>
      <c r="D43" s="816"/>
      <c r="E43" s="816"/>
      <c r="F43" s="816"/>
      <c r="G43" s="816"/>
      <c r="H43" s="816"/>
      <c r="I43" s="816"/>
      <c r="J43" s="816"/>
    </row>
    <row r="44" spans="1:22" x14ac:dyDescent="0.25">
      <c r="E44" s="601" t="s">
        <v>39</v>
      </c>
    </row>
  </sheetData>
  <mergeCells count="99">
    <mergeCell ref="A1:V1"/>
    <mergeCell ref="A2:V3"/>
    <mergeCell ref="P6:U6"/>
    <mergeCell ref="B8:C8"/>
    <mergeCell ref="D8:G8"/>
    <mergeCell ref="H8:I8"/>
    <mergeCell ref="J8:M8"/>
    <mergeCell ref="N8:P8"/>
    <mergeCell ref="Q8:T8"/>
    <mergeCell ref="U8:V8"/>
    <mergeCell ref="U9:V9"/>
    <mergeCell ref="A10:R10"/>
    <mergeCell ref="S10:V10"/>
    <mergeCell ref="D11:G11"/>
    <mergeCell ref="H11:O11"/>
    <mergeCell ref="P11:T11"/>
    <mergeCell ref="U11:V11"/>
    <mergeCell ref="B9:C9"/>
    <mergeCell ref="D9:G9"/>
    <mergeCell ref="H9:I9"/>
    <mergeCell ref="J9:M9"/>
    <mergeCell ref="N9:P9"/>
    <mergeCell ref="Q9:T9"/>
    <mergeCell ref="D12:G12"/>
    <mergeCell ref="H12:O12"/>
    <mergeCell ref="P12:T12"/>
    <mergeCell ref="U12:V12"/>
    <mergeCell ref="B13:K13"/>
    <mergeCell ref="L13:R13"/>
    <mergeCell ref="S13:V13"/>
    <mergeCell ref="B14:K14"/>
    <mergeCell ref="L14:R14"/>
    <mergeCell ref="S14:V14"/>
    <mergeCell ref="B15:C15"/>
    <mergeCell ref="D15:F15"/>
    <mergeCell ref="G15:I15"/>
    <mergeCell ref="J15:M15"/>
    <mergeCell ref="N15:T15"/>
    <mergeCell ref="U15:V15"/>
    <mergeCell ref="A22:N22"/>
    <mergeCell ref="O22:V22"/>
    <mergeCell ref="A16:R16"/>
    <mergeCell ref="S16:V16"/>
    <mergeCell ref="A17:V17"/>
    <mergeCell ref="B18:C18"/>
    <mergeCell ref="D18:E18"/>
    <mergeCell ref="F18:H18"/>
    <mergeCell ref="I18:K18"/>
    <mergeCell ref="L18:O18"/>
    <mergeCell ref="P18:V18"/>
    <mergeCell ref="A19:R19"/>
    <mergeCell ref="S19:V19"/>
    <mergeCell ref="A20:V20"/>
    <mergeCell ref="A21:N21"/>
    <mergeCell ref="O21:V21"/>
    <mergeCell ref="U25:V25"/>
    <mergeCell ref="A23:N23"/>
    <mergeCell ref="O23:V23"/>
    <mergeCell ref="B24:C24"/>
    <mergeCell ref="D24:E24"/>
    <mergeCell ref="F24:K24"/>
    <mergeCell ref="L24:Q24"/>
    <mergeCell ref="R24:T24"/>
    <mergeCell ref="U24:V24"/>
    <mergeCell ref="B25:C25"/>
    <mergeCell ref="D25:E25"/>
    <mergeCell ref="F25:K25"/>
    <mergeCell ref="L25:Q25"/>
    <mergeCell ref="R25:T25"/>
    <mergeCell ref="A26:R26"/>
    <mergeCell ref="S26:V26"/>
    <mergeCell ref="B27:C27"/>
    <mergeCell ref="D27:E27"/>
    <mergeCell ref="F27:K27"/>
    <mergeCell ref="L27:Q27"/>
    <mergeCell ref="R27:V27"/>
    <mergeCell ref="A34:R34"/>
    <mergeCell ref="S34:V34"/>
    <mergeCell ref="A28:R28"/>
    <mergeCell ref="S28:V28"/>
    <mergeCell ref="A29:V29"/>
    <mergeCell ref="C30:D30"/>
    <mergeCell ref="E30:J30"/>
    <mergeCell ref="K30:L30"/>
    <mergeCell ref="M30:O30"/>
    <mergeCell ref="Q30:S30"/>
    <mergeCell ref="T30:U30"/>
    <mergeCell ref="A31:R31"/>
    <mergeCell ref="S31:V31"/>
    <mergeCell ref="A32:V32"/>
    <mergeCell ref="A33:R33"/>
    <mergeCell ref="S33:V33"/>
    <mergeCell ref="C43:J43"/>
    <mergeCell ref="A35:R35"/>
    <mergeCell ref="S35:V35"/>
    <mergeCell ref="A37:V37"/>
    <mergeCell ref="Q39:V39"/>
    <mergeCell ref="C41:J41"/>
    <mergeCell ref="C42:J42"/>
  </mergeCells>
  <pageMargins left="0.25" right="0.25" top="0.75" bottom="0.75" header="0.3" footer="0.3"/>
  <pageSetup paperSize="9" scale="84" fitToWidth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PLANILHA ORÇAMENTÁRIA</vt:lpstr>
      <vt:lpstr>BDI</vt:lpstr>
      <vt:lpstr>CRONOGRAMA </vt:lpstr>
      <vt:lpstr>ADM. LOCAL</vt:lpstr>
      <vt:lpstr>M.M.C</vt:lpstr>
      <vt:lpstr>COMP-01</vt:lpstr>
      <vt:lpstr>COMP-02</vt:lpstr>
      <vt:lpstr>'ADM. LOCAL'!Area_de_impressao</vt:lpstr>
      <vt:lpstr>BDI!Area_de_impressao</vt:lpstr>
      <vt:lpstr>'COMP-01'!Area_de_impressao</vt:lpstr>
      <vt:lpstr>'CRONOGRAMA '!Area_de_impressao</vt:lpstr>
      <vt:lpstr>M.M.C!Area_de_impressao</vt:lpstr>
      <vt:lpstr>'PLANILHA ORÇAMENTÁRIA'!Area_de_impressao</vt:lpstr>
      <vt:lpstr>'PLANILHA ORÇAMENTÁRIA'!Titulos_de_impressao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2018-05-24T13:40:55Z</dcterms:modified>
</cp:coreProperties>
</file>