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665" tabRatio="940" activeTab="0"/>
  </bookViews>
  <sheets>
    <sheet name="PLANILHA ORÇAMENTÁRIA" sheetId="1" r:id="rId1"/>
    <sheet name="CRONOGRAMA" sheetId="2" r:id="rId2"/>
    <sheet name="COMP01 AR 12000BTU" sheetId="3" r:id="rId3"/>
    <sheet name="COMP 02 AR 18000BTU" sheetId="4" r:id="rId4"/>
    <sheet name="COMP 03 - AR TETO" sheetId="5" r:id="rId5"/>
    <sheet name="COMP 04 - AR  TETO" sheetId="6" r:id="rId6"/>
    <sheet name="COMP05 AR  12000BTU" sheetId="7" r:id="rId7"/>
    <sheet name="BDI" sheetId="8" r:id="rId8"/>
  </sheets>
  <externalReferences>
    <externalReference r:id="rId11"/>
  </externalReferences>
  <definedNames>
    <definedName name="_xlnm.Print_Area" localSheetId="3">'COMP 02 AR 18000BTU'!$A$1:$G$66</definedName>
    <definedName name="_xlnm.Print_Area" localSheetId="4">'COMP 03 - AR TETO'!$A$1:$G$62</definedName>
    <definedName name="_xlnm.Print_Area" localSheetId="5">'COMP 04 - AR  TETO'!$B$1:$G$63</definedName>
    <definedName name="_xlnm.Print_Area" localSheetId="2">'COMP01 AR 12000BTU'!$A$1:$G$66</definedName>
    <definedName name="_xlnm.Print_Area" localSheetId="6">'COMP05 AR  12000BTU'!$B$1:$G$62</definedName>
    <definedName name="_xlnm.Print_Area" localSheetId="1">'CRONOGRAMA'!$A$1:$I$37</definedName>
    <definedName name="_xlnm.Print_Area" localSheetId="0">'PLANILHA ORÇAMENTÁRIA'!$A$1:$I$27</definedName>
    <definedName name="_xlnm.Print_Titles" localSheetId="0">'PLANILHA ORÇAMENTÁRIA'!$1:$5</definedName>
  </definedNames>
  <calcPr fullCalcOnLoad="1" fullPrecision="0"/>
</workbook>
</file>

<file path=xl/comments8.xml><?xml version="1.0" encoding="utf-8"?>
<comments xmlns="http://schemas.openxmlformats.org/spreadsheetml/2006/main">
  <authors>
    <author>caixa</author>
    <author>Cremilson In?cio de Souza</author>
    <author>c094707</author>
  </authors>
  <commentList>
    <comment ref="C3" authorId="0">
      <text>
        <r>
          <rPr>
            <sz val="9"/>
            <rFont val="Segoe UI"/>
            <family val="2"/>
          </rPr>
          <t>Nome do Orgão  ou Empresa Executante</t>
        </r>
      </text>
    </comment>
    <comment ref="C10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C14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D18" authorId="2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D19" authorId="2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D21" authorId="2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D23" authorId="2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D27" authorId="2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D29" authorId="2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D30" authorId="2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<sst xmlns="http://schemas.openxmlformats.org/spreadsheetml/2006/main" count="409" uniqueCount="149">
  <si>
    <t>ITEM</t>
  </si>
  <si>
    <t>TOTAL</t>
  </si>
  <si>
    <t>UNID.</t>
  </si>
  <si>
    <t>UND</t>
  </si>
  <si>
    <t>1.1</t>
  </si>
  <si>
    <t>1.4</t>
  </si>
  <si>
    <t>1.5</t>
  </si>
  <si>
    <t>DATA BASE</t>
  </si>
  <si>
    <t>1.3</t>
  </si>
  <si>
    <t>H</t>
  </si>
  <si>
    <t>COMPOSIÇÃO 01</t>
  </si>
  <si>
    <t>COMPOSIÇÕES UNITÁRIAS</t>
  </si>
  <si>
    <t>TAXAS ADOTADAS</t>
  </si>
  <si>
    <t>ENCARGOS  SOCIAIS (%)</t>
  </si>
  <si>
    <t>BDI ( % )</t>
  </si>
  <si>
    <t>COMPOSIÇÃO DO PREÇO UNITÁRIO</t>
  </si>
  <si>
    <t xml:space="preserve"> </t>
  </si>
  <si>
    <t>DESCRIÇÃO DO SERVIÇO</t>
  </si>
  <si>
    <t>Código Auxiliar</t>
  </si>
  <si>
    <t>UNIDADE</t>
  </si>
  <si>
    <t>COMPOSIÇÃO Nº</t>
  </si>
  <si>
    <t>1- MÃO DE OBRA</t>
  </si>
  <si>
    <t>COEF.</t>
  </si>
  <si>
    <t xml:space="preserve"> PREÇO UNITÁRIO </t>
  </si>
  <si>
    <t>TOTAL PARCIAL</t>
  </si>
  <si>
    <t xml:space="preserve"> TOTAL A </t>
  </si>
  <si>
    <t>TOTAL A</t>
  </si>
  <si>
    <t>2- MATERIAIS</t>
  </si>
  <si>
    <t xml:space="preserve"> TOTAL B </t>
  </si>
  <si>
    <t>TOTAL B</t>
  </si>
  <si>
    <t>3- EQUIPAMENTOS</t>
  </si>
  <si>
    <t xml:space="preserve"> TOTAL C </t>
  </si>
  <si>
    <t>TOTAL C</t>
  </si>
  <si>
    <t>4- SERVIÇOS DE TERCEIROS</t>
  </si>
  <si>
    <t xml:space="preserve"> TOTAL D</t>
  </si>
  <si>
    <t>TOTAL D</t>
  </si>
  <si>
    <t>5- RESUMO - DISCRIMINAÇÃO</t>
  </si>
  <si>
    <t>TAXA</t>
  </si>
  <si>
    <t>VALORES</t>
  </si>
  <si>
    <t xml:space="preserve"> 5 - OBSERVAÇÃO </t>
  </si>
  <si>
    <t>MÃO-DE OBRA - (TOTAL A)</t>
  </si>
  <si>
    <t>MATERIAIS - (TOTAL B)</t>
  </si>
  <si>
    <t>EQUIPAMENTOS - (TOTAL C)</t>
  </si>
  <si>
    <t>SERVIÇOS DE TERCEIROS - (TOTAL D)</t>
  </si>
  <si>
    <t>ENC. SOCIAIS - (S/ TOTAL A) %</t>
  </si>
  <si>
    <t>SUB TOTAL</t>
  </si>
  <si>
    <t>EVENTUAIS (SUB TOTAL) %</t>
  </si>
  <si>
    <t xml:space="preserve"> PREÇO UNITÁRIO ADOTADO </t>
  </si>
  <si>
    <t>BDI (S/ TOTAL) %</t>
  </si>
  <si>
    <t>PREÇO UNITÁRIO CALCULADO</t>
  </si>
  <si>
    <t>ELETROTECNICO</t>
  </si>
  <si>
    <t>MECANICO DE REFRIGERACAO</t>
  </si>
  <si>
    <t xml:space="preserve">OBRA : </t>
  </si>
  <si>
    <t>QUANT.</t>
  </si>
  <si>
    <t>SERVIÇOS PRELIMINARES</t>
  </si>
  <si>
    <t>1.0</t>
  </si>
  <si>
    <t>1.2</t>
  </si>
  <si>
    <t>VALOR DA OBRA:</t>
  </si>
  <si>
    <t>PLANILHA ORÇAMENTÁRIA</t>
  </si>
  <si>
    <t>COD.REFEE.</t>
  </si>
  <si>
    <t>DESCRIÇÃO DOS SERVIÇOS</t>
  </si>
  <si>
    <t>PREÇO TOTAL</t>
  </si>
  <si>
    <t>TOTAL ITEM 01</t>
  </si>
  <si>
    <t xml:space="preserve">TOTAL GERAL </t>
  </si>
  <si>
    <t>COMPOSIÇÃO 02</t>
  </si>
  <si>
    <t>COMPOSIÇÃO 03</t>
  </si>
  <si>
    <t>COMPOSIÇÃO 04</t>
  </si>
  <si>
    <t>COMPOSIÇÃO 05</t>
  </si>
  <si>
    <t>UND.</t>
  </si>
  <si>
    <t>SUPORTE MAO-FRANCESA EM ACO, ABAS IGUAIS 40 CM, CAPACIDADE MINIMA 70 KG, BRANCO</t>
  </si>
  <si>
    <t>PARAFUSO COM BUCHA S-10</t>
  </si>
  <si>
    <t>01</t>
  </si>
  <si>
    <t>PREÇO UNITARIO C/BDI</t>
  </si>
  <si>
    <t>PREÇO UNITARIO S/BDI</t>
  </si>
  <si>
    <t>LOCAL DE INSTALAÇÃO</t>
  </si>
  <si>
    <t>CONVÊNIOS E SALA RESERVA</t>
  </si>
  <si>
    <t>SALAS DIVERSAS</t>
  </si>
  <si>
    <t>LABORATÓRIO  DE INFORMÁTICA  DO TÉRREO</t>
  </si>
  <si>
    <t>GABINETE PREFEITO</t>
  </si>
  <si>
    <t>RECEPÇÃO</t>
  </si>
  <si>
    <t>SALAS DIVERSAS = FINANÇAS; ARQUIVO; CHEFE DE GABINETE; COMUNICAÇÃO; CONTROLE; JURÍDICO; CONTABILIDADE SEC. DE SAÚDE; ENGENHARIA;LABORATÓRIO DE INFORMÁTICA; CONTABILIDADE PMB.</t>
  </si>
  <si>
    <t>SINAPI 2438 / 34794 / 39847 / 37591 / 26612</t>
  </si>
  <si>
    <t>FORNECIMENTO E INSTALAÇÃO DE AR CONDICIONADO SPLIT INVERTER 12.000 BTU/H FRIO COM CONTROLE REMOTO - 220V</t>
  </si>
  <si>
    <t>AR-CONDICIONADO FRIO SPLIT INVERTER HI-WALL (PAREDE) 12000 BTU/H,  COM CONTROLE REMOTO - 220v</t>
  </si>
  <si>
    <t>SINAPI 2438 / 34794 / 39844 / 37591 / 26612</t>
  </si>
  <si>
    <t>FORNECIMENTO E INSTALAÇÃO DE AR CONDICIONADO SPLIT INVERTER 18.000 BTU/H FRIO COM CONTROLE REMOTO - 220V</t>
  </si>
  <si>
    <t>AR-CONDICIONADO FRIO SPLIT INVERTER HI-WALL (PAREDE) 18000 BTU/H,  COM CONTROLE REMOTO - 220v</t>
  </si>
  <si>
    <t>FORNECIMENTO E INSTALAÇÃO DE AR CONDICIONADO SPLIT TETO INVERTER 30.000 BTU/H FRIO COM CONTROLE REMOTO - 220V</t>
  </si>
  <si>
    <t>FORNECIMENTO E INSTALAÇÃO DE AR CONDICIONADO SPLIT TETO INVERTER 30.000 BTU/H  FRIO COM CONTROLE REMOTO - 220V</t>
  </si>
  <si>
    <t>SINAPI 2438 / 34794 / 39840 / 37591 / 26612</t>
  </si>
  <si>
    <t>SINAPI 2438 / 34794 / 39841 / 37591 / 26612</t>
  </si>
  <si>
    <t>FORNECIMENTO E INSTALAÇÃO DE AR CONDICIONADO SPLIT TETO INVERTER 36.000 BTU/H FRIO COM CONTROLE REMOTO - 220V</t>
  </si>
  <si>
    <t>FORNECIMENTO E INSTALAÇÃO DE AR CONDICIONADO SPLIT TETO INVERTER 36.000 BTU/H  FRIO COM CONTROLE REMOTO - 220V</t>
  </si>
  <si>
    <t>FORNECIMENTO E INSTALAÇÃO DE AR CONDICIONADO SPLIT INVERTER 12.000 BTU/H  FRIO COM CONTROLE REMOTO - 220V</t>
  </si>
  <si>
    <t>OBRA: INTALAÇÃO DE AR CONDICIONADO NO PRIMEIRO PAVIMENTO DA PREFEITURA MUNICIPAL DE BREJETUBA</t>
  </si>
  <si>
    <t>TAB. SINAP 08/2018</t>
  </si>
  <si>
    <t>LOCAL : AVENIDA ANGELO ULIANA - BAIRRO ULIANA, S/N.</t>
  </si>
  <si>
    <t>JOÃO LUCAS DIAS</t>
  </si>
  <si>
    <t>ENGENHEIRO CIVIL CREA ES 042317/D</t>
  </si>
  <si>
    <t xml:space="preserve">Nota: Nos serviços de mão de obra são considerados todas os serviços de solda e fixações, inclusive os materiais para execução do mesmo. </t>
  </si>
  <si>
    <t xml:space="preserve">JOÃO LUCAS DIAS </t>
  </si>
  <si>
    <t>Brejetuba/ES, 09 de outubro de 2018</t>
  </si>
  <si>
    <t>05</t>
  </si>
  <si>
    <t>04</t>
  </si>
  <si>
    <t>03</t>
  </si>
  <si>
    <t>02</t>
  </si>
  <si>
    <t>PREFEITURA MUNICIPAL DE BREJETUBA</t>
  </si>
  <si>
    <t>Estado do Espírito Santo</t>
  </si>
  <si>
    <t>CRONOGRAMA FÍSICO FINANCEIRO</t>
  </si>
  <si>
    <t>LOCAL  : BAIRRO ULIANA - BREJETUBA - ES</t>
  </si>
  <si>
    <t>MÊSES EM %</t>
  </si>
  <si>
    <t>ESPECIFICAÇÃO DOS SERVIÇOS</t>
  </si>
  <si>
    <t>%</t>
  </si>
  <si>
    <t>1º SEMANA</t>
  </si>
  <si>
    <t>2ºSEMANA</t>
  </si>
  <si>
    <t>3ºSEMANA</t>
  </si>
  <si>
    <t>4ºSEMANA</t>
  </si>
  <si>
    <t>INSTALAÇÃO DE AR CONDICIONAO</t>
  </si>
  <si>
    <t>TOTAL ACUMULADO</t>
  </si>
  <si>
    <t>BREJETUBA/ES, 10 DE OUTUBRO DE 2018</t>
  </si>
  <si>
    <t>DETALHAMENTO DO BDI</t>
  </si>
  <si>
    <t>PROPONENTE:</t>
  </si>
  <si>
    <t>Prefeitura Municipal de Brejetuba</t>
  </si>
  <si>
    <t>OBRA:</t>
  </si>
  <si>
    <t>SERVIÇO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</si>
  <si>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</si>
  <si>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</si>
  <si>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</si>
  <si>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</si>
  <si>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</si>
  <si>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</si>
  <si>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</si>
  <si>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</si>
  <si>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</si>
  <si>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</si>
  <si>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</si>
  <si>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</si>
  <si>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ISS</t>
  </si>
  <si>
    <t>COFINS</t>
  </si>
  <si>
    <t>PIS</t>
  </si>
  <si>
    <t>INSS</t>
  </si>
  <si>
    <t>5 – Demonstrativo de cálculo do BDI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</si>
  <si>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</si>
  <si>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</si>
  <si>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Intalação de ar condicionado no primeiro pavimento da sede da Prefeitura Municipal de Brejteuba</t>
  </si>
  <si>
    <t>PLANILHA  DESONERADA</t>
  </si>
  <si>
    <t>ENGENHEIRO CIVIL - CREA ES 042317/D</t>
  </si>
  <si>
    <t>BREJETUBA-ES, 09 DE OUTUBRO DE 2018</t>
  </si>
  <si>
    <t>BDI 26,57%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</si>
</sst>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_-* #,##0.0000000_-;\-* #,##0.0000000_-;_-* &quot;-&quot;??_-;_-@_-"/>
    <numFmt numFmtId="190" formatCode="0.0"/>
    <numFmt numFmtId="191" formatCode="_(* #,##0.000_);_(* \(#,##0.000\);_(* &quot;-&quot;???_);_(@_)"/>
    <numFmt numFmtId="192" formatCode="_(* #,##0.00_);_(* \(#,##0.00\);_(* &quot;-&quot;???_);_(@_)"/>
    <numFmt numFmtId="193" formatCode="0.000000"/>
    <numFmt numFmtId="194" formatCode="0.00000"/>
    <numFmt numFmtId="195" formatCode="0.0000"/>
    <numFmt numFmtId="196" formatCode="0.000"/>
    <numFmt numFmtId="197" formatCode="General_)"/>
    <numFmt numFmtId="198" formatCode="_(* #.##0.00_);_(* \(#.##0.00\);_(* &quot;-&quot;??_);_(@_)"/>
    <numFmt numFmtId="199" formatCode="#.##0.0"/>
    <numFmt numFmtId="200" formatCode="#.##0.00"/>
    <numFmt numFmtId="201" formatCode="_-* #.##0.00_-;\-* #.##0.00_-;_-* &quot;-&quot;??_-;_-@_-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&quot;R$ &quot;#,##0.00"/>
    <numFmt numFmtId="207" formatCode="#,##0.0000"/>
    <numFmt numFmtId="208" formatCode="&quot;Ativado&quot;;&quot;Ativado&quot;;&quot;Desativado&quot;"/>
    <numFmt numFmtId="209" formatCode="#,##0.00_ ;\-#,##0.00\ "/>
    <numFmt numFmtId="210" formatCode="[$-416]mmm\-yy;@"/>
    <numFmt numFmtId="211" formatCode="0.0%"/>
    <numFmt numFmtId="212" formatCode="0000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6"/>
      <name val="Arial Black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9"/>
      <name val="Segoe U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 tint="0.04998999834060669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21" borderId="5" applyNumberFormat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 wrapText="1"/>
    </xf>
    <xf numFmtId="194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0" fillId="34" borderId="10" xfId="0" applyFont="1" applyFill="1" applyBorder="1" applyAlignment="1">
      <alignment wrapText="1"/>
    </xf>
    <xf numFmtId="0" fontId="9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177" fontId="0" fillId="34" borderId="0" xfId="0" applyNumberFormat="1" applyFill="1" applyAlignment="1">
      <alignment horizontal="center"/>
    </xf>
    <xf numFmtId="0" fontId="13" fillId="34" borderId="11" xfId="0" applyFont="1" applyFill="1" applyBorder="1" applyAlignment="1">
      <alignment wrapText="1"/>
    </xf>
    <xf numFmtId="0" fontId="13" fillId="34" borderId="11" xfId="0" applyFont="1" applyFill="1" applyBorder="1" applyAlignment="1">
      <alignment horizontal="center" wrapText="1"/>
    </xf>
    <xf numFmtId="194" fontId="13" fillId="34" borderId="11" xfId="0" applyNumberFormat="1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wrapText="1"/>
    </xf>
    <xf numFmtId="4" fontId="13" fillId="34" borderId="12" xfId="66" applyNumberFormat="1" applyFont="1" applyFill="1" applyBorder="1" applyAlignment="1">
      <alignment horizontal="center" wrapText="1"/>
    </xf>
    <xf numFmtId="195" fontId="13" fillId="34" borderId="12" xfId="66" applyNumberFormat="1" applyFont="1" applyFill="1" applyBorder="1" applyAlignment="1">
      <alignment horizontal="center" wrapText="1"/>
    </xf>
    <xf numFmtId="43" fontId="13" fillId="34" borderId="12" xfId="66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right" wrapText="1"/>
    </xf>
    <xf numFmtId="0" fontId="12" fillId="34" borderId="12" xfId="0" applyFont="1" applyFill="1" applyBorder="1" applyAlignment="1">
      <alignment horizontal="center" wrapText="1"/>
    </xf>
    <xf numFmtId="195" fontId="12" fillId="34" borderId="12" xfId="0" applyNumberFormat="1" applyFont="1" applyFill="1" applyBorder="1" applyAlignment="1">
      <alignment horizontal="center" wrapText="1"/>
    </xf>
    <xf numFmtId="4" fontId="13" fillId="34" borderId="12" xfId="0" applyNumberFormat="1" applyFont="1" applyFill="1" applyBorder="1" applyAlignment="1">
      <alignment horizontal="center" wrapText="1"/>
    </xf>
    <xf numFmtId="177" fontId="13" fillId="35" borderId="12" xfId="0" applyNumberFormat="1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195" fontId="13" fillId="34" borderId="12" xfId="0" applyNumberFormat="1" applyFont="1" applyFill="1" applyBorder="1" applyAlignment="1">
      <alignment horizontal="center" wrapText="1"/>
    </xf>
    <xf numFmtId="194" fontId="13" fillId="34" borderId="12" xfId="66" applyNumberFormat="1" applyFont="1" applyFill="1" applyBorder="1" applyAlignment="1">
      <alignment horizontal="center" wrapText="1"/>
    </xf>
    <xf numFmtId="194" fontId="12" fillId="34" borderId="12" xfId="0" applyNumberFormat="1" applyFont="1" applyFill="1" applyBorder="1" applyAlignment="1">
      <alignment horizontal="center" wrapText="1"/>
    </xf>
    <xf numFmtId="194" fontId="13" fillId="34" borderId="12" xfId="0" applyNumberFormat="1" applyFont="1" applyFill="1" applyBorder="1" applyAlignment="1">
      <alignment horizontal="center" wrapText="1"/>
    </xf>
    <xf numFmtId="0" fontId="12" fillId="34" borderId="13" xfId="0" applyFont="1" applyFill="1" applyBorder="1" applyAlignment="1">
      <alignment horizontal="right" wrapText="1"/>
    </xf>
    <xf numFmtId="0" fontId="12" fillId="34" borderId="13" xfId="0" applyFont="1" applyFill="1" applyBorder="1" applyAlignment="1">
      <alignment horizontal="center" wrapText="1"/>
    </xf>
    <xf numFmtId="194" fontId="12" fillId="34" borderId="13" xfId="0" applyNumberFormat="1" applyFont="1" applyFill="1" applyBorder="1" applyAlignment="1">
      <alignment horizontal="center" wrapText="1"/>
    </xf>
    <xf numFmtId="177" fontId="13" fillId="35" borderId="13" xfId="0" applyNumberFormat="1" applyFont="1" applyFill="1" applyBorder="1" applyAlignment="1">
      <alignment horizontal="center" wrapText="1"/>
    </xf>
    <xf numFmtId="177" fontId="13" fillId="34" borderId="12" xfId="0" applyNumberFormat="1" applyFont="1" applyFill="1" applyBorder="1" applyAlignment="1">
      <alignment horizontal="center" wrapText="1"/>
    </xf>
    <xf numFmtId="0" fontId="13" fillId="35" borderId="12" xfId="0" applyFont="1" applyFill="1" applyBorder="1" applyAlignment="1">
      <alignment horizontal="center" wrapText="1"/>
    </xf>
    <xf numFmtId="194" fontId="13" fillId="35" borderId="12" xfId="66" applyNumberFormat="1" applyFont="1" applyFill="1" applyBorder="1" applyAlignment="1">
      <alignment horizontal="center" wrapText="1"/>
    </xf>
    <xf numFmtId="0" fontId="12" fillId="34" borderId="14" xfId="0" applyFont="1" applyFill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16" xfId="0" applyFont="1" applyFill="1" applyBorder="1" applyAlignment="1">
      <alignment wrapText="1"/>
    </xf>
    <xf numFmtId="0" fontId="12" fillId="34" borderId="1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18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177" fontId="13" fillId="34" borderId="13" xfId="0" applyNumberFormat="1" applyFont="1" applyFill="1" applyBorder="1" applyAlignment="1">
      <alignment horizontal="center" wrapText="1"/>
    </xf>
    <xf numFmtId="194" fontId="13" fillId="34" borderId="13" xfId="66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177" fontId="13" fillId="34" borderId="0" xfId="0" applyNumberFormat="1" applyFont="1" applyFill="1" applyBorder="1" applyAlignment="1">
      <alignment horizontal="center" wrapText="1"/>
    </xf>
    <xf numFmtId="194" fontId="13" fillId="34" borderId="0" xfId="66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4" fontId="0" fillId="33" borderId="0" xfId="66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right" wrapText="1"/>
    </xf>
    <xf numFmtId="194" fontId="12" fillId="35" borderId="10" xfId="66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194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10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55" fillId="0" borderId="0" xfId="66" applyFont="1" applyBorder="1" applyAlignment="1">
      <alignment/>
    </xf>
    <xf numFmtId="0" fontId="76" fillId="0" borderId="0" xfId="0" applyFont="1" applyBorder="1" applyAlignment="1">
      <alignment horizontal="left"/>
    </xf>
    <xf numFmtId="4" fontId="76" fillId="0" borderId="0" xfId="0" applyNumberFormat="1" applyFont="1" applyBorder="1" applyAlignment="1">
      <alignment horizontal="left"/>
    </xf>
    <xf numFmtId="169" fontId="76" fillId="0" borderId="0" xfId="46" applyFont="1" applyBorder="1" applyAlignment="1">
      <alignment horizontal="center" vertical="top"/>
    </xf>
    <xf numFmtId="43" fontId="55" fillId="0" borderId="0" xfId="66" applyFont="1" applyBorder="1" applyAlignment="1">
      <alignment/>
    </xf>
    <xf numFmtId="43" fontId="77" fillId="0" borderId="0" xfId="66" applyFont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8" fillId="36" borderId="10" xfId="0" applyFont="1" applyFill="1" applyBorder="1" applyAlignment="1">
      <alignment horizontal="center" vertical="distributed"/>
    </xf>
    <xf numFmtId="43" fontId="58" fillId="36" borderId="10" xfId="66" applyFont="1" applyFill="1" applyBorder="1" applyAlignment="1">
      <alignment horizontal="center" vertical="distributed"/>
    </xf>
    <xf numFmtId="0" fontId="14" fillId="37" borderId="10" xfId="0" applyFont="1" applyFill="1" applyBorder="1" applyAlignment="1">
      <alignment horizontal="center" vertical="distributed"/>
    </xf>
    <xf numFmtId="0" fontId="15" fillId="37" borderId="10" xfId="0" applyFont="1" applyFill="1" applyBorder="1" applyAlignment="1">
      <alignment vertical="distributed"/>
    </xf>
    <xf numFmtId="0" fontId="14" fillId="37" borderId="10" xfId="0" applyFont="1" applyFill="1" applyBorder="1" applyAlignment="1">
      <alignment horizontal="center"/>
    </xf>
    <xf numFmtId="43" fontId="14" fillId="37" borderId="10" xfId="66" applyFont="1" applyFill="1" applyBorder="1" applyAlignment="1">
      <alignment vertical="distributed"/>
    </xf>
    <xf numFmtId="0" fontId="14" fillId="37" borderId="10" xfId="0" applyFont="1" applyFill="1" applyBorder="1" applyAlignment="1">
      <alignment vertical="distributed"/>
    </xf>
    <xf numFmtId="0" fontId="16" fillId="0" borderId="10" xfId="0" applyFont="1" applyFill="1" applyBorder="1" applyAlignment="1">
      <alignment horizontal="center" vertical="distributed"/>
    </xf>
    <xf numFmtId="0" fontId="16" fillId="0" borderId="10" xfId="0" applyFont="1" applyFill="1" applyBorder="1" applyAlignment="1">
      <alignment horizontal="center" vertical="center"/>
    </xf>
    <xf numFmtId="43" fontId="16" fillId="0" borderId="10" xfId="66" applyFont="1" applyFill="1" applyBorder="1" applyAlignment="1">
      <alignment vertical="distributed"/>
    </xf>
    <xf numFmtId="43" fontId="16" fillId="0" borderId="10" xfId="66" applyFont="1" applyFill="1" applyBorder="1" applyAlignment="1">
      <alignment vertical="center"/>
    </xf>
    <xf numFmtId="0" fontId="0" fillId="0" borderId="0" xfId="0" applyFill="1" applyAlignment="1">
      <alignment/>
    </xf>
    <xf numFmtId="0" fontId="15" fillId="36" borderId="10" xfId="0" applyFont="1" applyFill="1" applyBorder="1" applyAlignment="1">
      <alignment horizontal="center" vertical="distributed"/>
    </xf>
    <xf numFmtId="0" fontId="15" fillId="36" borderId="10" xfId="0" applyFont="1" applyFill="1" applyBorder="1" applyAlignment="1" applyProtection="1">
      <alignment horizontal="justify" vertical="distributed" wrapText="1"/>
      <protection locked="0"/>
    </xf>
    <xf numFmtId="0" fontId="15" fillId="36" borderId="10" xfId="0" applyFont="1" applyFill="1" applyBorder="1" applyAlignment="1">
      <alignment horizontal="center"/>
    </xf>
    <xf numFmtId="43" fontId="15" fillId="36" borderId="10" xfId="66" applyFont="1" applyFill="1" applyBorder="1" applyAlignment="1">
      <alignment vertical="distributed"/>
    </xf>
    <xf numFmtId="43" fontId="16" fillId="36" borderId="10" xfId="66" applyFont="1" applyFill="1" applyBorder="1" applyAlignment="1">
      <alignment vertical="distributed"/>
    </xf>
    <xf numFmtId="43" fontId="15" fillId="36" borderId="10" xfId="66" applyFont="1" applyFill="1" applyBorder="1" applyAlignment="1">
      <alignment vertical="distributed" wrapText="1"/>
    </xf>
    <xf numFmtId="177" fontId="0" fillId="0" borderId="0" xfId="0" applyNumberFormat="1" applyAlignment="1">
      <alignment/>
    </xf>
    <xf numFmtId="0" fontId="15" fillId="35" borderId="19" xfId="0" applyFont="1" applyFill="1" applyBorder="1" applyAlignment="1">
      <alignment horizontal="center" vertical="distributed" wrapText="1"/>
    </xf>
    <xf numFmtId="0" fontId="15" fillId="35" borderId="20" xfId="0" applyFont="1" applyFill="1" applyBorder="1" applyAlignment="1">
      <alignment horizontal="center" vertical="distributed" wrapText="1"/>
    </xf>
    <xf numFmtId="0" fontId="15" fillId="35" borderId="20" xfId="0" applyFont="1" applyFill="1" applyBorder="1" applyAlignment="1">
      <alignment horizontal="center" vertical="top" wrapText="1"/>
    </xf>
    <xf numFmtId="0" fontId="15" fillId="35" borderId="20" xfId="0" applyFont="1" applyFill="1" applyBorder="1" applyAlignment="1">
      <alignment horizontal="left" vertical="distributed"/>
    </xf>
    <xf numFmtId="0" fontId="15" fillId="35" borderId="20" xfId="0" applyFont="1" applyFill="1" applyBorder="1" applyAlignment="1">
      <alignment horizontal="center"/>
    </xf>
    <xf numFmtId="43" fontId="15" fillId="35" borderId="20" xfId="66" applyFont="1" applyFill="1" applyBorder="1" applyAlignment="1">
      <alignment horizontal="right" vertical="distributed"/>
    </xf>
    <xf numFmtId="4" fontId="15" fillId="35" borderId="21" xfId="66" applyNumberFormat="1" applyFont="1" applyFill="1" applyBorder="1" applyAlignment="1">
      <alignment horizontal="right" vertical="distributed" wrapText="1"/>
    </xf>
    <xf numFmtId="0" fontId="0" fillId="0" borderId="0" xfId="0" applyAlignment="1">
      <alignment vertical="distributed"/>
    </xf>
    <xf numFmtId="0" fontId="0" fillId="0" borderId="0" xfId="0" applyAlignment="1">
      <alignment horizontal="center"/>
    </xf>
    <xf numFmtId="0" fontId="0" fillId="0" borderId="0" xfId="0" applyFont="1" applyAlignment="1">
      <alignment vertical="distributed"/>
    </xf>
    <xf numFmtId="0" fontId="0" fillId="0" borderId="0" xfId="0" applyAlignment="1">
      <alignment horizontal="center" vertical="distributed"/>
    </xf>
    <xf numFmtId="177" fontId="0" fillId="0" borderId="0" xfId="0" applyNumberFormat="1" applyFont="1" applyAlignment="1">
      <alignment/>
    </xf>
    <xf numFmtId="2" fontId="16" fillId="0" borderId="10" xfId="0" applyNumberFormat="1" applyFont="1" applyFill="1" applyBorder="1" applyAlignment="1">
      <alignment vertical="distributed"/>
    </xf>
    <xf numFmtId="2" fontId="16" fillId="0" borderId="1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 applyProtection="1">
      <alignment horizontal="justify" vertical="distributed"/>
      <protection locked="0"/>
    </xf>
    <xf numFmtId="43" fontId="0" fillId="0" borderId="0" xfId="0" applyNumberFormat="1" applyAlignment="1">
      <alignment/>
    </xf>
    <xf numFmtId="0" fontId="13" fillId="0" borderId="22" xfId="0" applyFont="1" applyFill="1" applyBorder="1" applyAlignment="1">
      <alignment horizontal="justify" vertical="top" wrapText="1"/>
    </xf>
    <xf numFmtId="2" fontId="16" fillId="0" borderId="12" xfId="66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2" fontId="16" fillId="0" borderId="23" xfId="66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 readingOrder="1"/>
    </xf>
    <xf numFmtId="43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 wrapText="1"/>
    </xf>
    <xf numFmtId="0" fontId="78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06" fontId="9" fillId="0" borderId="0" xfId="0" applyNumberFormat="1" applyFont="1" applyBorder="1" applyAlignment="1">
      <alignment/>
    </xf>
    <xf numFmtId="0" fontId="0" fillId="33" borderId="0" xfId="0" applyFill="1" applyBorder="1" applyAlignment="1">
      <alignment wrapText="1"/>
    </xf>
    <xf numFmtId="194" fontId="0" fillId="34" borderId="0" xfId="0" applyNumberForma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77" fontId="19" fillId="0" borderId="0" xfId="66" applyNumberFormat="1" applyFont="1" applyBorder="1" applyAlignment="1">
      <alignment vertical="distributed"/>
    </xf>
    <xf numFmtId="177" fontId="1" fillId="0" borderId="0" xfId="66" applyNumberFormat="1" applyFont="1" applyBorder="1" applyAlignment="1">
      <alignment vertical="distributed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6" fillId="0" borderId="10" xfId="0" applyFont="1" applyBorder="1" applyAlignment="1">
      <alignment/>
    </xf>
    <xf numFmtId="0" fontId="20" fillId="38" borderId="0" xfId="0" applyFont="1" applyFill="1" applyBorder="1" applyAlignment="1">
      <alignment vertical="center"/>
    </xf>
    <xf numFmtId="0" fontId="76" fillId="0" borderId="0" xfId="0" applyFont="1" applyAlignment="1">
      <alignment/>
    </xf>
    <xf numFmtId="43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21" fillId="38" borderId="0" xfId="0" applyFont="1" applyFill="1" applyBorder="1" applyAlignment="1">
      <alignment/>
    </xf>
    <xf numFmtId="0" fontId="22" fillId="38" borderId="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Continuous" vertical="center"/>
    </xf>
    <xf numFmtId="43" fontId="76" fillId="0" borderId="10" xfId="0" applyNumberFormat="1" applyFont="1" applyBorder="1" applyAlignment="1">
      <alignment/>
    </xf>
    <xf numFmtId="10" fontId="76" fillId="0" borderId="10" xfId="0" applyNumberFormat="1" applyFont="1" applyBorder="1" applyAlignment="1">
      <alignment/>
    </xf>
    <xf numFmtId="2" fontId="76" fillId="0" borderId="10" xfId="0" applyNumberFormat="1" applyFont="1" applyBorder="1" applyAlignment="1">
      <alignment/>
    </xf>
    <xf numFmtId="10" fontId="21" fillId="34" borderId="0" xfId="66" applyNumberFormat="1" applyFont="1" applyFill="1" applyBorder="1" applyAlignment="1">
      <alignment horizontal="right" vertical="center"/>
    </xf>
    <xf numFmtId="43" fontId="21" fillId="0" borderId="0" xfId="66" applyNumberFormat="1" applyFont="1" applyBorder="1" applyAlignment="1">
      <alignment horizontal="center" vertical="center"/>
    </xf>
    <xf numFmtId="10" fontId="21" fillId="0" borderId="0" xfId="66" applyNumberFormat="1" applyFont="1" applyBorder="1" applyAlignment="1">
      <alignment horizontal="center" vertical="center"/>
    </xf>
    <xf numFmtId="206" fontId="22" fillId="0" borderId="0" xfId="0" applyNumberFormat="1" applyFont="1" applyBorder="1" applyAlignment="1">
      <alignment vertical="center"/>
    </xf>
    <xf numFmtId="206" fontId="22" fillId="0" borderId="0" xfId="66" applyNumberFormat="1" applyFont="1" applyBorder="1" applyAlignment="1">
      <alignment vertical="center"/>
    </xf>
    <xf numFmtId="206" fontId="21" fillId="0" borderId="0" xfId="66" applyNumberFormat="1" applyFont="1" applyBorder="1" applyAlignment="1">
      <alignment horizontal="center" vertical="center"/>
    </xf>
    <xf numFmtId="4" fontId="21" fillId="0" borderId="0" xfId="66" applyNumberFormat="1" applyFont="1" applyBorder="1" applyAlignment="1">
      <alignment horizontal="center" vertical="center"/>
    </xf>
    <xf numFmtId="10" fontId="21" fillId="0" borderId="0" xfId="66" applyNumberFormat="1" applyFont="1" applyBorder="1" applyAlignment="1">
      <alignment horizontal="right" vertical="center"/>
    </xf>
    <xf numFmtId="206" fontId="22" fillId="0" borderId="0" xfId="66" applyNumberFormat="1" applyFont="1" applyBorder="1" applyAlignment="1">
      <alignment horizontal="center" vertical="center"/>
    </xf>
    <xf numFmtId="43" fontId="16" fillId="0" borderId="0" xfId="66" applyFont="1" applyAlignment="1">
      <alignment vertical="distributed"/>
    </xf>
    <xf numFmtId="43" fontId="79" fillId="0" borderId="0" xfId="66" applyFont="1" applyAlignment="1">
      <alignment vertical="distributed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distributed"/>
    </xf>
    <xf numFmtId="0" fontId="16" fillId="0" borderId="0" xfId="0" applyFont="1" applyAlignment="1">
      <alignment horizontal="center" vertical="distributed"/>
    </xf>
    <xf numFmtId="0" fontId="16" fillId="0" borderId="0" xfId="0" applyFont="1" applyAlignment="1">
      <alignment vertical="distributed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76" fillId="0" borderId="24" xfId="0" applyFont="1" applyBorder="1" applyAlignment="1">
      <alignment/>
    </xf>
    <xf numFmtId="0" fontId="76" fillId="0" borderId="25" xfId="0" applyFont="1" applyBorder="1" applyAlignment="1">
      <alignment/>
    </xf>
    <xf numFmtId="0" fontId="15" fillId="33" borderId="24" xfId="0" applyFont="1" applyFill="1" applyBorder="1" applyAlignment="1">
      <alignment horizontal="left" vertical="distributed"/>
    </xf>
    <xf numFmtId="4" fontId="21" fillId="38" borderId="25" xfId="0" applyNumberFormat="1" applyFont="1" applyFill="1" applyBorder="1" applyAlignment="1">
      <alignment/>
    </xf>
    <xf numFmtId="0" fontId="76" fillId="0" borderId="24" xfId="0" applyFont="1" applyBorder="1" applyAlignment="1">
      <alignment horizontal="right"/>
    </xf>
    <xf numFmtId="4" fontId="22" fillId="38" borderId="25" xfId="0" applyNumberFormat="1" applyFont="1" applyFill="1" applyBorder="1" applyAlignment="1">
      <alignment vertical="center"/>
    </xf>
    <xf numFmtId="206" fontId="22" fillId="0" borderId="25" xfId="0" applyNumberFormat="1" applyFont="1" applyFill="1" applyBorder="1" applyAlignment="1">
      <alignment vertical="center"/>
    </xf>
    <xf numFmtId="0" fontId="76" fillId="0" borderId="26" xfId="0" applyFont="1" applyBorder="1" applyAlignment="1">
      <alignment/>
    </xf>
    <xf numFmtId="0" fontId="76" fillId="0" borderId="27" xfId="0" applyFont="1" applyBorder="1" applyAlignment="1">
      <alignment/>
    </xf>
    <xf numFmtId="10" fontId="76" fillId="0" borderId="27" xfId="0" applyNumberFormat="1" applyFont="1" applyBorder="1" applyAlignment="1">
      <alignment/>
    </xf>
    <xf numFmtId="10" fontId="22" fillId="0" borderId="28" xfId="0" applyNumberFormat="1" applyFont="1" applyBorder="1" applyAlignment="1">
      <alignment vertical="center"/>
    </xf>
    <xf numFmtId="2" fontId="16" fillId="0" borderId="10" xfId="0" applyNumberFormat="1" applyFont="1" applyFill="1" applyBorder="1" applyAlignment="1">
      <alignment horizontal="center" vertical="distributed"/>
    </xf>
    <xf numFmtId="0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/>
    </xf>
    <xf numFmtId="0" fontId="24" fillId="0" borderId="0" xfId="0" applyNumberFormat="1" applyFont="1" applyAlignment="1">
      <alignment horizontal="left"/>
    </xf>
    <xf numFmtId="0" fontId="0" fillId="0" borderId="0" xfId="50" applyFont="1" applyProtection="1">
      <alignment/>
      <protection/>
    </xf>
    <xf numFmtId="0" fontId="17" fillId="0" borderId="0" xfId="0" applyNumberFormat="1" applyFont="1" applyAlignment="1">
      <alignment/>
    </xf>
    <xf numFmtId="0" fontId="26" fillId="0" borderId="29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6" fillId="0" borderId="31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left"/>
    </xf>
    <xf numFmtId="0" fontId="26" fillId="0" borderId="0" xfId="0" applyNumberFormat="1" applyFont="1" applyAlignment="1">
      <alignment/>
    </xf>
    <xf numFmtId="0" fontId="27" fillId="0" borderId="32" xfId="0" applyNumberFormat="1" applyFont="1" applyBorder="1" applyAlignment="1">
      <alignment horizontal="right" vertical="center"/>
    </xf>
    <xf numFmtId="10" fontId="26" fillId="39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NumberFormat="1" applyFont="1" applyBorder="1" applyAlignment="1">
      <alignment horizontal="center" wrapText="1"/>
    </xf>
    <xf numFmtId="0" fontId="26" fillId="0" borderId="18" xfId="0" applyNumberFormat="1" applyFont="1" applyBorder="1" applyAlignment="1">
      <alignment wrapText="1"/>
    </xf>
    <xf numFmtId="0" fontId="17" fillId="0" borderId="32" xfId="0" applyNumberFormat="1" applyFont="1" applyFill="1" applyBorder="1" applyAlignment="1">
      <alignment horizontal="right" vertical="center"/>
    </xf>
    <xf numFmtId="1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Fill="1" applyBorder="1" applyAlignment="1">
      <alignment horizontal="center"/>
    </xf>
    <xf numFmtId="0" fontId="26" fillId="0" borderId="18" xfId="0" applyNumberFormat="1" applyFont="1" applyFill="1" applyBorder="1" applyAlignment="1">
      <alignment/>
    </xf>
    <xf numFmtId="0" fontId="28" fillId="0" borderId="0" xfId="50" applyFont="1" applyProtection="1">
      <alignment/>
      <protection/>
    </xf>
    <xf numFmtId="0" fontId="28" fillId="0" borderId="32" xfId="50" applyFont="1" applyBorder="1" applyProtection="1">
      <alignment/>
      <protection/>
    </xf>
    <xf numFmtId="0" fontId="29" fillId="0" borderId="0" xfId="50" applyFont="1" applyBorder="1" applyAlignment="1" applyProtection="1">
      <alignment/>
      <protection/>
    </xf>
    <xf numFmtId="0" fontId="1" fillId="0" borderId="0" xfId="50" applyFont="1" applyBorder="1" applyAlignment="1" applyProtection="1">
      <alignment horizontal="center"/>
      <protection/>
    </xf>
    <xf numFmtId="0" fontId="1" fillId="0" borderId="18" xfId="50" applyFont="1" applyFill="1" applyBorder="1" applyAlignment="1" applyProtection="1">
      <alignment/>
      <protection/>
    </xf>
    <xf numFmtId="0" fontId="0" fillId="0" borderId="32" xfId="50" applyFont="1" applyBorder="1" applyProtection="1">
      <alignment/>
      <protection/>
    </xf>
    <xf numFmtId="0" fontId="0" fillId="39" borderId="0" xfId="50" applyFont="1" applyFill="1" applyBorder="1" applyAlignment="1" applyProtection="1">
      <alignment/>
      <protection locked="0"/>
    </xf>
    <xf numFmtId="0" fontId="0" fillId="0" borderId="0" xfId="50" applyFont="1" applyBorder="1" applyAlignment="1" applyProtection="1">
      <alignment/>
      <protection/>
    </xf>
    <xf numFmtId="0" fontId="28" fillId="0" borderId="0" xfId="50" applyFont="1" applyBorder="1" applyAlignment="1" applyProtection="1">
      <alignment/>
      <protection/>
    </xf>
    <xf numFmtId="0" fontId="29" fillId="0" borderId="0" xfId="50" applyFont="1" applyBorder="1" applyAlignment="1" applyProtection="1">
      <alignment horizontal="center"/>
      <protection/>
    </xf>
    <xf numFmtId="0" fontId="29" fillId="0" borderId="18" xfId="50" applyFont="1" applyFill="1" applyBorder="1" applyAlignment="1" applyProtection="1">
      <alignment/>
      <protection/>
    </xf>
    <xf numFmtId="0" fontId="0" fillId="0" borderId="0" xfId="50" applyFont="1" applyBorder="1" applyAlignment="1" applyProtection="1">
      <alignment horizontal="center"/>
      <protection/>
    </xf>
    <xf numFmtId="0" fontId="0" fillId="0" borderId="18" xfId="50" applyFont="1" applyFill="1" applyBorder="1" applyAlignment="1" applyProtection="1">
      <alignment horizontal="center"/>
      <protection/>
    </xf>
    <xf numFmtId="0" fontId="0" fillId="0" borderId="0" xfId="50" applyFont="1" applyAlignment="1" applyProtection="1">
      <alignment horizontal="center"/>
      <protection/>
    </xf>
    <xf numFmtId="0" fontId="29" fillId="0" borderId="18" xfId="50" applyFont="1" applyFill="1" applyBorder="1" applyAlignment="1" applyProtection="1">
      <alignment horizontal="center"/>
      <protection/>
    </xf>
    <xf numFmtId="0" fontId="0" fillId="0" borderId="32" xfId="50" applyFont="1" applyBorder="1" applyAlignment="1" applyProtection="1">
      <alignment horizontal="right"/>
      <protection/>
    </xf>
    <xf numFmtId="0" fontId="0" fillId="0" borderId="33" xfId="50" applyFont="1" applyBorder="1" applyAlignment="1" applyProtection="1">
      <alignment horizontal="justify" vertical="top" wrapText="1"/>
      <protection/>
    </xf>
    <xf numFmtId="2" fontId="0" fillId="39" borderId="34" xfId="5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50" applyFont="1" applyFill="1" applyBorder="1" applyAlignment="1" applyProtection="1">
      <alignment horizontal="center" vertical="top" wrapText="1"/>
      <protection/>
    </xf>
    <xf numFmtId="0" fontId="17" fillId="0" borderId="0" xfId="50" applyFont="1" applyBorder="1" applyAlignment="1" applyProtection="1">
      <alignment horizontal="center" wrapText="1"/>
      <protection/>
    </xf>
    <xf numFmtId="0" fontId="2" fillId="0" borderId="36" xfId="50" applyFont="1" applyBorder="1" applyAlignment="1" applyProtection="1">
      <alignment horizontal="justify" vertical="top" wrapText="1"/>
      <protection/>
    </xf>
    <xf numFmtId="2" fontId="0" fillId="0" borderId="36" xfId="50" applyNumberFormat="1" applyFont="1" applyFill="1" applyBorder="1" applyAlignment="1" applyProtection="1">
      <alignment horizontal="center" vertical="top" wrapText="1"/>
      <protection/>
    </xf>
    <xf numFmtId="0" fontId="0" fillId="0" borderId="0" xfId="50" applyFont="1" applyBorder="1" applyProtection="1">
      <alignment/>
      <protection/>
    </xf>
    <xf numFmtId="0" fontId="1" fillId="0" borderId="35" xfId="50" applyFont="1" applyFill="1" applyBorder="1" applyAlignment="1" applyProtection="1">
      <alignment horizontal="center" vertical="top" wrapText="1"/>
      <protection/>
    </xf>
    <xf numFmtId="0" fontId="2" fillId="0" borderId="33" xfId="50" applyFont="1" applyBorder="1" applyAlignment="1" applyProtection="1">
      <alignment horizontal="left" vertical="top" wrapText="1" indent="2"/>
      <protection/>
    </xf>
    <xf numFmtId="2" fontId="0" fillId="0" borderId="34" xfId="50" applyNumberFormat="1" applyFont="1" applyFill="1" applyBorder="1" applyAlignment="1" applyProtection="1">
      <alignment horizontal="center" vertical="top" wrapText="1"/>
      <protection/>
    </xf>
    <xf numFmtId="2" fontId="0" fillId="0" borderId="35" xfId="50" applyNumberFormat="1" applyFont="1" applyFill="1" applyBorder="1" applyAlignment="1" applyProtection="1">
      <alignment horizontal="center" vertical="top" wrapText="1"/>
      <protection/>
    </xf>
    <xf numFmtId="10" fontId="32" fillId="0" borderId="0" xfId="54" applyNumberFormat="1" applyFont="1" applyBorder="1" applyAlignment="1" applyProtection="1">
      <alignment horizontal="left" vertical="center" wrapText="1"/>
      <protection/>
    </xf>
    <xf numFmtId="10" fontId="33" fillId="0" borderId="0" xfId="54" applyNumberFormat="1" applyFont="1" applyAlignment="1" applyProtection="1">
      <alignment/>
      <protection/>
    </xf>
    <xf numFmtId="211" fontId="33" fillId="0" borderId="0" xfId="54" applyNumberFormat="1" applyFont="1" applyBorder="1" applyAlignment="1" applyProtection="1">
      <alignment horizontal="center"/>
      <protection/>
    </xf>
    <xf numFmtId="0" fontId="0" fillId="0" borderId="18" xfId="50" applyFont="1" applyFill="1" applyBorder="1" applyProtection="1">
      <alignment/>
      <protection/>
    </xf>
    <xf numFmtId="0" fontId="0" fillId="0" borderId="32" xfId="50" applyFont="1" applyBorder="1" applyAlignment="1" applyProtection="1">
      <alignment horizontal="left"/>
      <protection/>
    </xf>
    <xf numFmtId="0" fontId="6" fillId="0" borderId="32" xfId="50" applyFont="1" applyBorder="1" applyAlignment="1" applyProtection="1">
      <alignment horizontal="left"/>
      <protection/>
    </xf>
    <xf numFmtId="0" fontId="1" fillId="0" borderId="3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0" fillId="0" borderId="26" xfId="50" applyFont="1" applyBorder="1" applyProtection="1">
      <alignment/>
      <protection/>
    </xf>
    <xf numFmtId="0" fontId="0" fillId="0" borderId="27" xfId="50" applyFont="1" applyBorder="1" applyProtection="1">
      <alignment/>
      <protection/>
    </xf>
    <xf numFmtId="0" fontId="0" fillId="0" borderId="27" xfId="50" applyFont="1" applyBorder="1" applyAlignment="1" applyProtection="1">
      <alignment horizontal="center"/>
      <protection/>
    </xf>
    <xf numFmtId="0" fontId="0" fillId="0" borderId="28" xfId="50" applyFont="1" applyFill="1" applyBorder="1" applyProtection="1">
      <alignment/>
      <protection/>
    </xf>
    <xf numFmtId="0" fontId="0" fillId="0" borderId="0" xfId="50" applyFont="1" applyFill="1" applyProtection="1">
      <alignment/>
      <protection/>
    </xf>
    <xf numFmtId="0" fontId="0" fillId="0" borderId="0" xfId="50" applyFont="1" applyAlignment="1" applyProtection="1">
      <alignment wrapText="1"/>
      <protection/>
    </xf>
    <xf numFmtId="0" fontId="0" fillId="0" borderId="32" xfId="50" applyFont="1" applyBorder="1" applyAlignment="1" applyProtection="1">
      <alignment horizontal="right" wrapText="1"/>
      <protection/>
    </xf>
    <xf numFmtId="0" fontId="1" fillId="0" borderId="33" xfId="50" applyFont="1" applyBorder="1" applyAlignment="1" applyProtection="1">
      <alignment horizontal="justify" wrapText="1"/>
      <protection/>
    </xf>
    <xf numFmtId="2" fontId="1" fillId="0" borderId="34" xfId="50" applyNumberFormat="1" applyFont="1" applyBorder="1" applyAlignment="1" applyProtection="1">
      <alignment horizontal="center" wrapText="1"/>
      <protection/>
    </xf>
    <xf numFmtId="0" fontId="18" fillId="34" borderId="30" xfId="0" applyFont="1" applyFill="1" applyBorder="1" applyAlignment="1">
      <alignment horizontal="left" vertical="top" wrapText="1"/>
    </xf>
    <xf numFmtId="43" fontId="0" fillId="0" borderId="0" xfId="0" applyNumberFormat="1" applyFont="1" applyAlignment="1">
      <alignment horizontal="center"/>
    </xf>
    <xf numFmtId="0" fontId="57" fillId="0" borderId="0" xfId="0" applyFont="1" applyFill="1" applyAlignment="1">
      <alignment horizontal="center"/>
    </xf>
    <xf numFmtId="0" fontId="76" fillId="0" borderId="0" xfId="0" applyFont="1" applyBorder="1" applyAlignment="1">
      <alignment horizontal="left"/>
    </xf>
    <xf numFmtId="43" fontId="77" fillId="0" borderId="29" xfId="66" applyFont="1" applyBorder="1" applyAlignment="1">
      <alignment horizontal="center"/>
    </xf>
    <xf numFmtId="43" fontId="77" fillId="0" borderId="30" xfId="66" applyFont="1" applyBorder="1" applyAlignment="1">
      <alignment horizontal="center"/>
    </xf>
    <xf numFmtId="43" fontId="77" fillId="0" borderId="31" xfId="66" applyFont="1" applyBorder="1" applyAlignment="1">
      <alignment horizontal="center"/>
    </xf>
    <xf numFmtId="0" fontId="57" fillId="0" borderId="0" xfId="0" applyFont="1" applyFill="1" applyAlignment="1">
      <alignment horizontal="left"/>
    </xf>
    <xf numFmtId="43" fontId="77" fillId="0" borderId="26" xfId="66" applyFont="1" applyBorder="1" applyAlignment="1">
      <alignment horizontal="center"/>
    </xf>
    <xf numFmtId="43" fontId="77" fillId="0" borderId="27" xfId="66" applyFont="1" applyBorder="1" applyAlignment="1">
      <alignment horizontal="center"/>
    </xf>
    <xf numFmtId="43" fontId="77" fillId="0" borderId="28" xfId="66" applyFont="1" applyBorder="1" applyAlignment="1">
      <alignment horizontal="center"/>
    </xf>
    <xf numFmtId="0" fontId="39" fillId="0" borderId="37" xfId="0" applyFont="1" applyFill="1" applyBorder="1" applyAlignment="1">
      <alignment horizontal="center" vertical="distributed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2" fillId="34" borderId="10" xfId="0" applyFont="1" applyFill="1" applyBorder="1" applyAlignment="1">
      <alignment horizontal="center" wrapText="1"/>
    </xf>
    <xf numFmtId="39" fontId="12" fillId="35" borderId="10" xfId="0" applyNumberFormat="1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13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vertical="center"/>
    </xf>
    <xf numFmtId="0" fontId="12" fillId="34" borderId="32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2" fillId="34" borderId="18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center" wrapText="1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177" fontId="10" fillId="34" borderId="10" xfId="0" applyNumberFormat="1" applyFont="1" applyFill="1" applyBorder="1" applyAlignment="1">
      <alignment horizont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wrapText="1"/>
    </xf>
    <xf numFmtId="0" fontId="11" fillId="34" borderId="10" xfId="0" applyFont="1" applyFill="1" applyBorder="1" applyAlignment="1">
      <alignment horizontal="center" wrapText="1"/>
    </xf>
    <xf numFmtId="0" fontId="76" fillId="0" borderId="24" xfId="0" applyFont="1" applyBorder="1" applyAlignment="1">
      <alignment horizontal="right"/>
    </xf>
    <xf numFmtId="0" fontId="76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distributed"/>
    </xf>
    <xf numFmtId="43" fontId="16" fillId="0" borderId="0" xfId="66" applyFont="1" applyAlignment="1">
      <alignment horizontal="center" vertical="distributed"/>
    </xf>
    <xf numFmtId="177" fontId="19" fillId="0" borderId="0" xfId="66" applyNumberFormat="1" applyFont="1" applyBorder="1" applyAlignment="1">
      <alignment horizontal="center" vertical="distributed"/>
    </xf>
    <xf numFmtId="177" fontId="1" fillId="0" borderId="0" xfId="66" applyNumberFormat="1" applyFont="1" applyBorder="1" applyAlignment="1">
      <alignment horizontal="center" vertical="distributed"/>
    </xf>
    <xf numFmtId="0" fontId="76" fillId="0" borderId="40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distributed"/>
    </xf>
    <xf numFmtId="0" fontId="15" fillId="0" borderId="36" xfId="0" applyFont="1" applyBorder="1" applyAlignment="1">
      <alignment horizontal="left" vertical="distributed"/>
    </xf>
    <xf numFmtId="0" fontId="15" fillId="0" borderId="35" xfId="0" applyFont="1" applyBorder="1" applyAlignment="1">
      <alignment horizontal="left" vertical="distributed"/>
    </xf>
    <xf numFmtId="0" fontId="1" fillId="0" borderId="32" xfId="50" applyFont="1" applyBorder="1" applyAlignment="1" applyProtection="1">
      <alignment/>
      <protection/>
    </xf>
    <xf numFmtId="0" fontId="1" fillId="0" borderId="0" xfId="50" applyFont="1" applyBorder="1" applyAlignment="1" applyProtection="1">
      <alignment/>
      <protection/>
    </xf>
    <xf numFmtId="0" fontId="1" fillId="0" borderId="18" xfId="50" applyFont="1" applyBorder="1" applyAlignment="1" applyProtection="1">
      <alignment/>
      <protection/>
    </xf>
    <xf numFmtId="10" fontId="31" fillId="40" borderId="14" xfId="52" applyNumberFormat="1" applyFont="1" applyFill="1" applyBorder="1" applyAlignment="1" applyProtection="1">
      <alignment horizontal="center" vertical="center" wrapText="1"/>
      <protection/>
    </xf>
    <xf numFmtId="10" fontId="31" fillId="40" borderId="16" xfId="52" applyNumberFormat="1" applyFont="1" applyFill="1" applyBorder="1" applyAlignment="1" applyProtection="1">
      <alignment horizontal="center" vertical="center" wrapText="1"/>
      <protection/>
    </xf>
    <xf numFmtId="10" fontId="31" fillId="40" borderId="44" xfId="52" applyNumberFormat="1" applyFont="1" applyFill="1" applyBorder="1" applyAlignment="1" applyProtection="1">
      <alignment horizontal="center" vertical="center" wrapText="1"/>
      <protection/>
    </xf>
    <xf numFmtId="10" fontId="31" fillId="40" borderId="45" xfId="52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10" fontId="26" fillId="39" borderId="0" xfId="0" applyNumberFormat="1" applyFont="1" applyFill="1" applyBorder="1" applyAlignment="1" applyProtection="1">
      <alignment vertical="center" wrapText="1"/>
      <protection locked="0"/>
    </xf>
    <xf numFmtId="10" fontId="26" fillId="39" borderId="18" xfId="0" applyNumberFormat="1" applyFont="1" applyFill="1" applyBorder="1" applyAlignment="1" applyProtection="1">
      <alignment vertical="center" wrapText="1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Porcentagem 2" xfId="53"/>
    <cellStyle name="Porcentagem 2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"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134</xdr:row>
      <xdr:rowOff>0</xdr:rowOff>
    </xdr:from>
    <xdr:to>
      <xdr:col>10</xdr:col>
      <xdr:colOff>152400</xdr:colOff>
      <xdr:row>134</xdr:row>
      <xdr:rowOff>152400</xdr:rowOff>
    </xdr:to>
    <xdr:pic>
      <xdr:nvPicPr>
        <xdr:cNvPr id="1" name="Imagem 2" descr="http://200.137.67.41/consultatabcusto/img/bt_abrir-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24060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134</xdr:row>
      <xdr:rowOff>0</xdr:rowOff>
    </xdr:from>
    <xdr:to>
      <xdr:col>10</xdr:col>
      <xdr:colOff>314325</xdr:colOff>
      <xdr:row>134</xdr:row>
      <xdr:rowOff>152400</xdr:rowOff>
    </xdr:to>
    <xdr:pic>
      <xdr:nvPicPr>
        <xdr:cNvPr id="2" name="Imagem 3" descr="http://200.137.67.41/consultatabcusto/img/bt_abrir-xl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3775" y="24060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&#233;lia\Downloads\001_Modelo%20de%20Detalhamento%20do%20%20BDI%20V10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do BDI"/>
      <sheetName val="Auxiliar"/>
    </sheetNames>
    <sheetDataSet>
      <sheetData sheetId="1">
        <row r="17">
          <cell r="A17" t="str">
            <v>Atende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4">
      <selection activeCell="I15" sqref="I15"/>
    </sheetView>
  </sheetViews>
  <sheetFormatPr defaultColWidth="9.140625" defaultRowHeight="12.75"/>
  <cols>
    <col min="1" max="1" width="16.140625" style="92" bestFit="1" customWidth="1"/>
    <col min="2" max="2" width="16.140625" style="92" customWidth="1"/>
    <col min="3" max="3" width="10.140625" style="92" bestFit="1" customWidth="1"/>
    <col min="4" max="4" width="60.28125" style="92" customWidth="1"/>
    <col min="5" max="5" width="5.7109375" style="93" customWidth="1"/>
    <col min="6" max="6" width="10.00390625" style="1" customWidth="1"/>
    <col min="7" max="7" width="11.00390625" style="0" customWidth="1"/>
    <col min="8" max="8" width="11.421875" style="0" customWidth="1"/>
    <col min="9" max="9" width="12.7109375" style="0" customWidth="1"/>
    <col min="10" max="11" width="11.28125" style="0" bestFit="1" customWidth="1"/>
  </cols>
  <sheetData>
    <row r="1" spans="1:9" ht="58.5" customHeight="1" thickBot="1">
      <c r="A1" s="242" t="s">
        <v>58</v>
      </c>
      <c r="B1" s="242"/>
      <c r="C1" s="242"/>
      <c r="D1" s="242"/>
      <c r="E1" s="242"/>
      <c r="F1" s="242"/>
      <c r="G1" s="242"/>
      <c r="H1" s="242"/>
      <c r="I1" s="242"/>
    </row>
    <row r="2" spans="1:9" ht="15.75" thickTop="1">
      <c r="A2" s="234" t="s">
        <v>94</v>
      </c>
      <c r="B2" s="234"/>
      <c r="C2" s="234"/>
      <c r="D2" s="234"/>
      <c r="E2" s="58"/>
      <c r="F2" s="59"/>
      <c r="G2" s="235" t="s">
        <v>95</v>
      </c>
      <c r="H2" s="236"/>
      <c r="I2" s="237"/>
    </row>
    <row r="3" spans="1:9" ht="15.75" thickBot="1">
      <c r="A3" s="238" t="s">
        <v>96</v>
      </c>
      <c r="B3" s="238"/>
      <c r="C3" s="238"/>
      <c r="D3" s="238"/>
      <c r="E3" s="238"/>
      <c r="F3" s="59"/>
      <c r="G3" s="239" t="s">
        <v>148</v>
      </c>
      <c r="H3" s="240"/>
      <c r="I3" s="241"/>
    </row>
    <row r="4" spans="1:9" ht="15">
      <c r="A4" s="60" t="s">
        <v>57</v>
      </c>
      <c r="B4" s="60"/>
      <c r="C4" s="61">
        <f>I15</f>
        <v>48836.72</v>
      </c>
      <c r="D4" s="62"/>
      <c r="E4" s="58"/>
      <c r="F4" s="63"/>
      <c r="G4" s="64"/>
      <c r="H4" s="64"/>
      <c r="I4" s="64"/>
    </row>
    <row r="6" spans="1:8" ht="15">
      <c r="A6" s="233"/>
      <c r="B6" s="233"/>
      <c r="C6" s="233"/>
      <c r="D6" s="233"/>
      <c r="E6" s="233"/>
      <c r="F6" s="233"/>
      <c r="G6" s="233"/>
      <c r="H6" s="65"/>
    </row>
    <row r="7" spans="1:9" ht="36">
      <c r="A7" s="66" t="s">
        <v>59</v>
      </c>
      <c r="B7" s="66" t="s">
        <v>74</v>
      </c>
      <c r="C7" s="66" t="s">
        <v>0</v>
      </c>
      <c r="D7" s="66" t="s">
        <v>60</v>
      </c>
      <c r="E7" s="66" t="s">
        <v>2</v>
      </c>
      <c r="F7" s="67" t="s">
        <v>53</v>
      </c>
      <c r="G7" s="67" t="s">
        <v>73</v>
      </c>
      <c r="H7" s="67" t="s">
        <v>72</v>
      </c>
      <c r="I7" s="67" t="s">
        <v>61</v>
      </c>
    </row>
    <row r="8" spans="1:9" ht="12.75">
      <c r="A8" s="68"/>
      <c r="B8" s="68"/>
      <c r="C8" s="68" t="s">
        <v>55</v>
      </c>
      <c r="D8" s="69" t="s">
        <v>54</v>
      </c>
      <c r="E8" s="70"/>
      <c r="F8" s="71"/>
      <c r="G8" s="72"/>
      <c r="H8" s="72"/>
      <c r="I8" s="71"/>
    </row>
    <row r="9" spans="1:9" s="3" customFormat="1" ht="26.25" customHeight="1">
      <c r="A9" s="107" t="s">
        <v>10</v>
      </c>
      <c r="B9" s="111" t="s">
        <v>75</v>
      </c>
      <c r="C9" s="73" t="s">
        <v>4</v>
      </c>
      <c r="D9" s="99" t="str">
        <f>'COMP01 AR 12000BTU'!B20</f>
        <v>FORNECIMENTO E INSTALAÇÃO DE AR CONDICIONADO SPLIT INVERTER 12.000 BTU/H FRIO COM CONTROLE REMOTO - 220V</v>
      </c>
      <c r="E9" s="74" t="s">
        <v>68</v>
      </c>
      <c r="F9" s="76">
        <v>2</v>
      </c>
      <c r="G9" s="75">
        <f>'COMP01 AR 12000BTU'!D50</f>
        <v>1757.12</v>
      </c>
      <c r="H9" s="75">
        <f>G9*1.2657</f>
        <v>2223.99</v>
      </c>
      <c r="I9" s="75">
        <f>ROUND(F9,2)*ROUND(H9,2)</f>
        <v>4447.98</v>
      </c>
    </row>
    <row r="10" spans="1:9" s="3" customFormat="1" ht="25.5">
      <c r="A10" s="107" t="s">
        <v>64</v>
      </c>
      <c r="B10" s="111" t="s">
        <v>76</v>
      </c>
      <c r="C10" s="73" t="s">
        <v>56</v>
      </c>
      <c r="D10" s="97" t="str">
        <f>'COMP 02 AR 18000BTU'!B20</f>
        <v>FORNECIMENTO E INSTALAÇÃO DE AR CONDICIONADO SPLIT INVERTER 18.000 BTU/H FRIO COM CONTROLE REMOTO - 220V</v>
      </c>
      <c r="E10" s="74" t="s">
        <v>68</v>
      </c>
      <c r="F10" s="76">
        <v>10</v>
      </c>
      <c r="G10" s="75">
        <f>'COMP 02 AR 18000BTU'!D50</f>
        <v>2372.91</v>
      </c>
      <c r="H10" s="75">
        <f>G10*1.2657</f>
        <v>3003.39</v>
      </c>
      <c r="I10" s="75">
        <f>ROUND(F10,2)*ROUND(H10,2)</f>
        <v>30033.9</v>
      </c>
    </row>
    <row r="11" spans="1:9" s="77" customFormat="1" ht="36.75" customHeight="1">
      <c r="A11" s="107" t="s">
        <v>65</v>
      </c>
      <c r="B11" s="107" t="s">
        <v>79</v>
      </c>
      <c r="C11" s="73" t="s">
        <v>8</v>
      </c>
      <c r="D11" s="98" t="str">
        <f>'COMP 03 - AR TETO'!B20</f>
        <v>FORNECIMENTO E INSTALAÇÃO DE AR CONDICIONADO SPLIT TETO INVERTER 30.000 BTU/H FRIO COM CONTROLE REMOTO - 220V</v>
      </c>
      <c r="E11" s="74" t="s">
        <v>68</v>
      </c>
      <c r="F11" s="75">
        <v>1</v>
      </c>
      <c r="G11" s="75">
        <f>'COMP 03 - AR TETO'!D48</f>
        <v>4693.65</v>
      </c>
      <c r="H11" s="75">
        <f>G11*1.2657</f>
        <v>5940.75</v>
      </c>
      <c r="I11" s="75">
        <f>ROUND(F11,2)*ROUND(H11,2)</f>
        <v>5940.75</v>
      </c>
    </row>
    <row r="12" spans="1:9" s="77" customFormat="1" ht="25.5">
      <c r="A12" s="107" t="s">
        <v>66</v>
      </c>
      <c r="B12" s="116" t="s">
        <v>78</v>
      </c>
      <c r="C12" s="73" t="s">
        <v>5</v>
      </c>
      <c r="D12" s="97" t="str">
        <f>'COMP 04 - AR  TETO'!B20</f>
        <v>FORNECIMENTO E INSTALAÇÃO DE AR CONDICIONADO SPLIT TETO INVERTER 36.000 BTU/H FRIO COM CONTROLE REMOTO - 220V</v>
      </c>
      <c r="E12" s="74" t="s">
        <v>68</v>
      </c>
      <c r="F12" s="75">
        <v>1</v>
      </c>
      <c r="G12" s="102">
        <f>'COMP 04 - AR  TETO'!D48</f>
        <v>4966.32</v>
      </c>
      <c r="H12" s="75">
        <f>G12*1.2657</f>
        <v>6285.87</v>
      </c>
      <c r="I12" s="75">
        <f>ROUND(F12,2)*ROUND(H12,2)</f>
        <v>6285.87</v>
      </c>
    </row>
    <row r="13" spans="1:9" s="77" customFormat="1" ht="36.75" customHeight="1">
      <c r="A13" s="107" t="s">
        <v>67</v>
      </c>
      <c r="B13" s="112" t="s">
        <v>77</v>
      </c>
      <c r="C13" s="73" t="s">
        <v>6</v>
      </c>
      <c r="D13" s="164" t="str">
        <f>'COMP05 AR  12000BTU'!B20</f>
        <v>FORNECIMENTO E INSTALAÇÃO DE AR CONDICIONADO SPLIT INVERTER 12.000 BTU/H  FRIO COM CONTROLE REMOTO - 220V</v>
      </c>
      <c r="E13" s="74" t="s">
        <v>68</v>
      </c>
      <c r="F13" s="75">
        <v>1</v>
      </c>
      <c r="G13" s="104">
        <f>'COMP05 AR  12000BTU'!D48</f>
        <v>1681.46</v>
      </c>
      <c r="H13" s="75">
        <f>G13*1.2657</f>
        <v>2128.22</v>
      </c>
      <c r="I13" s="75">
        <f>ROUND(F13,2)*ROUND(H13,2)</f>
        <v>2128.22</v>
      </c>
    </row>
    <row r="14" spans="1:9" ht="13.5" thickBot="1">
      <c r="A14" s="78"/>
      <c r="B14" s="78"/>
      <c r="C14" s="78"/>
      <c r="D14" s="79" t="s">
        <v>62</v>
      </c>
      <c r="E14" s="80"/>
      <c r="F14" s="81"/>
      <c r="G14" s="82"/>
      <c r="H14" s="82"/>
      <c r="I14" s="83">
        <f>SUM(I9:I13)</f>
        <v>48836.72</v>
      </c>
    </row>
    <row r="15" spans="1:10" ht="13.5" thickBot="1">
      <c r="A15" s="85"/>
      <c r="B15" s="86"/>
      <c r="C15" s="87"/>
      <c r="D15" s="88" t="s">
        <v>63</v>
      </c>
      <c r="E15" s="89"/>
      <c r="F15" s="90"/>
      <c r="G15" s="90"/>
      <c r="H15" s="90"/>
      <c r="I15" s="91">
        <f>I14</f>
        <v>48836.72</v>
      </c>
      <c r="J15" s="84"/>
    </row>
    <row r="16" spans="1:10" ht="30.75" customHeight="1">
      <c r="A16" s="231" t="s">
        <v>80</v>
      </c>
      <c r="B16" s="231"/>
      <c r="C16" s="231"/>
      <c r="D16" s="231"/>
      <c r="E16" s="231"/>
      <c r="F16" s="231"/>
      <c r="G16" s="231"/>
      <c r="H16" s="231"/>
      <c r="I16" s="231"/>
      <c r="J16" s="113"/>
    </row>
    <row r="17" spans="6:10" ht="12.75">
      <c r="F17" s="94"/>
      <c r="G17" s="92"/>
      <c r="H17" s="92"/>
      <c r="I17" s="92"/>
      <c r="J17" s="100"/>
    </row>
    <row r="18" spans="1:9" ht="12.75">
      <c r="A18" s="1"/>
      <c r="B18" s="1"/>
      <c r="C18" s="2"/>
      <c r="D18" s="1"/>
      <c r="E18" s="1"/>
      <c r="F18" s="232" t="s">
        <v>101</v>
      </c>
      <c r="G18" s="232"/>
      <c r="H18" s="232"/>
      <c r="I18" s="232"/>
    </row>
    <row r="19" spans="4:7" ht="12.75">
      <c r="D19" s="95"/>
      <c r="F19" s="96"/>
      <c r="G19" s="100"/>
    </row>
    <row r="20" spans="4:9" ht="12.75">
      <c r="D20" s="95"/>
      <c r="F20" s="106"/>
      <c r="G20" s="100"/>
      <c r="H20" s="100"/>
      <c r="I20" s="100"/>
    </row>
    <row r="21" spans="4:7" ht="12.75">
      <c r="D21" s="95" t="s">
        <v>97</v>
      </c>
      <c r="G21" s="100"/>
    </row>
    <row r="22" spans="4:7" ht="12.75">
      <c r="D22" s="95" t="s">
        <v>98</v>
      </c>
      <c r="G22" s="100"/>
    </row>
    <row r="23" ht="12.75">
      <c r="G23" s="100"/>
    </row>
  </sheetData>
  <sheetProtection/>
  <mergeCells count="8">
    <mergeCell ref="A1:I1"/>
    <mergeCell ref="A16:I16"/>
    <mergeCell ref="F18:I18"/>
    <mergeCell ref="A6:G6"/>
    <mergeCell ref="A2:D2"/>
    <mergeCell ref="G2:I2"/>
    <mergeCell ref="A3:E3"/>
    <mergeCell ref="G3:I3"/>
  </mergeCells>
  <printOptions/>
  <pageMargins left="1.5748031496062993" right="0" top="0.7874015748031497" bottom="0.7874015748031497" header="0.5118110236220472" footer="0.5118110236220472"/>
  <pageSetup fitToHeight="1" fitToWidth="1" orientation="landscape" paperSize="9" scale="76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32"/>
  <sheetViews>
    <sheetView zoomScalePageLayoutView="0" workbookViewId="0" topLeftCell="A1">
      <selection activeCell="B5" sqref="B5:G5"/>
    </sheetView>
  </sheetViews>
  <sheetFormatPr defaultColWidth="9.140625" defaultRowHeight="12.75"/>
  <cols>
    <col min="2" max="2" width="34.00390625" style="0" customWidth="1"/>
    <col min="3" max="3" width="11.57421875" style="0" bestFit="1" customWidth="1"/>
    <col min="5" max="7" width="11.57421875" style="0" bestFit="1" customWidth="1"/>
    <col min="8" max="8" width="12.7109375" style="0" customWidth="1"/>
    <col min="9" max="9" width="13.28125" style="0" bestFit="1" customWidth="1"/>
    <col min="10" max="10" width="10.28125" style="0" bestFit="1" customWidth="1"/>
    <col min="12" max="12" width="7.421875" style="0" bestFit="1" customWidth="1"/>
  </cols>
  <sheetData>
    <row r="5" spans="2:12" ht="24.75" customHeight="1">
      <c r="B5" s="271" t="s">
        <v>106</v>
      </c>
      <c r="C5" s="271"/>
      <c r="D5" s="271"/>
      <c r="E5" s="271"/>
      <c r="F5" s="271"/>
      <c r="G5" s="271"/>
      <c r="H5" s="119"/>
      <c r="I5" s="119"/>
      <c r="J5" s="119"/>
      <c r="K5" s="119"/>
      <c r="L5" s="119"/>
    </row>
    <row r="6" spans="2:12" ht="12.75">
      <c r="B6" s="272" t="s">
        <v>107</v>
      </c>
      <c r="C6" s="272"/>
      <c r="D6" s="272"/>
      <c r="E6" s="272"/>
      <c r="F6" s="272"/>
      <c r="G6" s="272"/>
      <c r="H6" s="120"/>
      <c r="I6" s="120"/>
      <c r="J6" s="120"/>
      <c r="K6" s="120"/>
      <c r="L6" s="120"/>
    </row>
    <row r="7" ht="13.5" thickBot="1"/>
    <row r="8" spans="2:8" ht="12.75">
      <c r="B8" s="273" t="s">
        <v>108</v>
      </c>
      <c r="C8" s="274"/>
      <c r="D8" s="274"/>
      <c r="E8" s="274"/>
      <c r="F8" s="274"/>
      <c r="G8" s="274"/>
      <c r="H8" s="275"/>
    </row>
    <row r="9" spans="2:8" ht="12.75">
      <c r="B9" s="276"/>
      <c r="C9" s="277"/>
      <c r="D9" s="277"/>
      <c r="E9" s="277"/>
      <c r="F9" s="277"/>
      <c r="G9" s="277"/>
      <c r="H9" s="278"/>
    </row>
    <row r="10" spans="2:8" ht="25.5" customHeight="1">
      <c r="B10" s="279" t="s">
        <v>94</v>
      </c>
      <c r="C10" s="280"/>
      <c r="D10" s="280"/>
      <c r="E10" s="280"/>
      <c r="F10" s="280"/>
      <c r="G10" s="280"/>
      <c r="H10" s="281"/>
    </row>
    <row r="11" spans="2:8" ht="15" customHeight="1">
      <c r="B11" s="279" t="s">
        <v>109</v>
      </c>
      <c r="C11" s="280"/>
      <c r="D11" s="280"/>
      <c r="E11" s="280"/>
      <c r="F11" s="280"/>
      <c r="G11" s="280"/>
      <c r="H11" s="281"/>
    </row>
    <row r="12" spans="2:12" ht="12.75">
      <c r="B12" s="151"/>
      <c r="C12" s="121"/>
      <c r="D12" s="121"/>
      <c r="E12" s="277" t="s">
        <v>110</v>
      </c>
      <c r="F12" s="277"/>
      <c r="G12" s="277"/>
      <c r="H12" s="278"/>
      <c r="I12" s="122"/>
      <c r="J12" s="122"/>
      <c r="K12" s="122"/>
      <c r="L12" s="122"/>
    </row>
    <row r="13" spans="2:12" ht="12.75">
      <c r="B13" s="152"/>
      <c r="C13" s="123"/>
      <c r="D13" s="123"/>
      <c r="E13" s="277"/>
      <c r="F13" s="277"/>
      <c r="G13" s="277"/>
      <c r="H13" s="278"/>
      <c r="I13" s="122"/>
      <c r="J13" s="122"/>
      <c r="K13" s="122"/>
      <c r="L13" s="122"/>
    </row>
    <row r="14" spans="2:12" s="126" customFormat="1" ht="18">
      <c r="B14" s="153" t="s">
        <v>111</v>
      </c>
      <c r="C14" s="124" t="s">
        <v>1</v>
      </c>
      <c r="D14" s="124" t="s">
        <v>112</v>
      </c>
      <c r="E14" s="124" t="s">
        <v>113</v>
      </c>
      <c r="F14" s="124" t="s">
        <v>114</v>
      </c>
      <c r="G14" s="124" t="s">
        <v>115</v>
      </c>
      <c r="H14" s="154" t="s">
        <v>116</v>
      </c>
      <c r="I14" s="125"/>
      <c r="J14" s="125"/>
      <c r="K14" s="125"/>
      <c r="L14" s="125"/>
    </row>
    <row r="15" spans="2:12" ht="25.5" customHeight="1">
      <c r="B15" s="155" t="s">
        <v>117</v>
      </c>
      <c r="C15" s="127">
        <f>'PLANILHA ORÇAMENTÁRIA'!I15</f>
        <v>48836.72</v>
      </c>
      <c r="D15" s="128">
        <f>C15/C16</f>
        <v>1</v>
      </c>
      <c r="E15" s="127">
        <f>C15*0.35</f>
        <v>17092.85</v>
      </c>
      <c r="F15" s="127">
        <f>C15*0.25</f>
        <v>12209.18</v>
      </c>
      <c r="G15" s="127">
        <f>C15*0.25</f>
        <v>12209.18</v>
      </c>
      <c r="H15" s="156">
        <f>C15*0.15</f>
        <v>7325.51</v>
      </c>
      <c r="I15" s="129"/>
      <c r="J15" s="130"/>
      <c r="K15" s="131"/>
      <c r="L15" s="129"/>
    </row>
    <row r="16" spans="2:12" ht="15.75" customHeight="1">
      <c r="B16" s="157" t="s">
        <v>1</v>
      </c>
      <c r="C16" s="132">
        <f aca="true" t="shared" si="0" ref="C16:H16">SUM(C15:C15)</f>
        <v>48836.72</v>
      </c>
      <c r="D16" s="133">
        <f t="shared" si="0"/>
        <v>1</v>
      </c>
      <c r="E16" s="132">
        <f t="shared" si="0"/>
        <v>17092.85</v>
      </c>
      <c r="F16" s="134">
        <f t="shared" si="0"/>
        <v>12209.18</v>
      </c>
      <c r="G16" s="134">
        <f t="shared" si="0"/>
        <v>12209.18</v>
      </c>
      <c r="H16" s="158">
        <f t="shared" si="0"/>
        <v>7325.51</v>
      </c>
      <c r="I16" s="130"/>
      <c r="J16" s="130"/>
      <c r="K16" s="130"/>
      <c r="L16" s="130"/>
    </row>
    <row r="17" spans="2:12" ht="15.75" customHeight="1">
      <c r="B17" s="265" t="s">
        <v>118</v>
      </c>
      <c r="C17" s="266"/>
      <c r="D17" s="124"/>
      <c r="E17" s="132">
        <f>E16</f>
        <v>17092.85</v>
      </c>
      <c r="F17" s="132">
        <f>E17+F16</f>
        <v>29302.03</v>
      </c>
      <c r="G17" s="132">
        <f>F17+G16</f>
        <v>41511.21</v>
      </c>
      <c r="H17" s="159">
        <f>H16+G17</f>
        <v>48836.72</v>
      </c>
      <c r="I17" s="135"/>
      <c r="J17" s="136"/>
      <c r="K17" s="137"/>
      <c r="L17" s="137"/>
    </row>
    <row r="18" spans="2:12" ht="15.75" customHeight="1" thickBot="1">
      <c r="B18" s="160"/>
      <c r="C18" s="161"/>
      <c r="D18" s="161"/>
      <c r="E18" s="162">
        <f>E17/C16</f>
        <v>0.35</v>
      </c>
      <c r="F18" s="162">
        <f>F17/C16</f>
        <v>0.6</v>
      </c>
      <c r="G18" s="162">
        <f>G17/C16</f>
        <v>0.85</v>
      </c>
      <c r="H18" s="163">
        <f>H17/C16</f>
        <v>1</v>
      </c>
      <c r="I18" s="135"/>
      <c r="J18" s="136"/>
      <c r="K18" s="137"/>
      <c r="L18" s="137"/>
    </row>
    <row r="19" spans="8:12" ht="15.75">
      <c r="H19" s="138"/>
      <c r="I19" s="135"/>
      <c r="J19" s="137"/>
      <c r="K19" s="137"/>
      <c r="L19" s="137"/>
    </row>
    <row r="20" spans="5:12" ht="15.75">
      <c r="E20" s="267" t="s">
        <v>119</v>
      </c>
      <c r="F20" s="268"/>
      <c r="G20" s="268"/>
      <c r="H20" s="268"/>
      <c r="I20" s="135"/>
      <c r="J20" s="137"/>
      <c r="K20" s="137"/>
      <c r="L20" s="137"/>
    </row>
    <row r="21" spans="8:12" ht="15.75">
      <c r="H21" s="138"/>
      <c r="I21" s="135"/>
      <c r="J21" s="137"/>
      <c r="K21" s="137"/>
      <c r="L21" s="137"/>
    </row>
    <row r="22" spans="6:12" ht="15.75">
      <c r="F22" s="267"/>
      <c r="G22" s="268"/>
      <c r="H22" s="268"/>
      <c r="I22" s="135"/>
      <c r="J22" s="137"/>
      <c r="K22" s="137"/>
      <c r="L22" s="137"/>
    </row>
    <row r="23" spans="2:12" ht="15.75">
      <c r="B23" s="267" t="s">
        <v>97</v>
      </c>
      <c r="C23" s="268"/>
      <c r="D23" s="268"/>
      <c r="H23" s="138"/>
      <c r="I23" s="135"/>
      <c r="J23" s="137"/>
      <c r="K23" s="137"/>
      <c r="L23" s="137"/>
    </row>
    <row r="24" spans="2:12" ht="15.75">
      <c r="B24" s="267" t="s">
        <v>98</v>
      </c>
      <c r="C24" s="268"/>
      <c r="D24" s="268"/>
      <c r="H24" s="139"/>
      <c r="I24" s="135"/>
      <c r="J24" s="140"/>
      <c r="K24" s="140"/>
      <c r="L24" s="140"/>
    </row>
    <row r="25" spans="8:12" ht="15.75">
      <c r="H25" s="141"/>
      <c r="I25" s="142"/>
      <c r="J25" s="140"/>
      <c r="K25" s="140"/>
      <c r="L25" s="143"/>
    </row>
    <row r="26" spans="2:12" ht="15.75">
      <c r="B26" s="269"/>
      <c r="C26" s="269"/>
      <c r="D26" s="144"/>
      <c r="E26" s="145"/>
      <c r="F26" s="144"/>
      <c r="H26" s="146"/>
      <c r="I26" s="147"/>
      <c r="J26" s="147"/>
      <c r="K26" s="147"/>
      <c r="L26" s="147"/>
    </row>
    <row r="27" spans="2:6" ht="15">
      <c r="B27" s="269"/>
      <c r="C27" s="269"/>
      <c r="D27" s="144"/>
      <c r="E27" s="145"/>
      <c r="F27" s="144"/>
    </row>
    <row r="28" spans="2:6" ht="15">
      <c r="B28" s="269"/>
      <c r="C28" s="269"/>
      <c r="D28" s="144"/>
      <c r="E28" s="145"/>
      <c r="F28" s="144"/>
    </row>
    <row r="29" spans="2:6" ht="15">
      <c r="B29" s="148"/>
      <c r="C29" s="149"/>
      <c r="D29" s="144"/>
      <c r="E29" s="145"/>
      <c r="F29" s="144"/>
    </row>
    <row r="30" spans="2:6" ht="12.75">
      <c r="B30" s="150"/>
      <c r="C30" s="149"/>
      <c r="D30" s="270"/>
      <c r="E30" s="270"/>
      <c r="F30" s="270"/>
    </row>
    <row r="31" spans="2:6" ht="12.75">
      <c r="B31" s="150"/>
      <c r="C31" s="149"/>
      <c r="D31" s="144"/>
      <c r="E31" s="145"/>
      <c r="F31" s="144"/>
    </row>
    <row r="32" spans="2:6" ht="12.75">
      <c r="B32" s="150"/>
      <c r="C32" s="149"/>
      <c r="D32" s="144"/>
      <c r="E32" s="145"/>
      <c r="F32" s="144"/>
    </row>
  </sheetData>
  <sheetProtection/>
  <mergeCells count="15">
    <mergeCell ref="B5:G5"/>
    <mergeCell ref="B6:G6"/>
    <mergeCell ref="B8:H9"/>
    <mergeCell ref="B10:H10"/>
    <mergeCell ref="B11:H11"/>
    <mergeCell ref="E12:H13"/>
    <mergeCell ref="B17:C17"/>
    <mergeCell ref="F22:H22"/>
    <mergeCell ref="B26:C26"/>
    <mergeCell ref="B27:C27"/>
    <mergeCell ref="B28:C28"/>
    <mergeCell ref="D30:F30"/>
    <mergeCell ref="E20:H20"/>
    <mergeCell ref="B23:D23"/>
    <mergeCell ref="B24:D24"/>
  </mergeCells>
  <printOptions/>
  <pageMargins left="0.511811024" right="0.511811024" top="0.787401575" bottom="0.787401575" header="0.31496062" footer="0.31496062"/>
  <pageSetup fitToHeight="0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5"/>
  <sheetViews>
    <sheetView zoomScalePageLayoutView="0" workbookViewId="0" topLeftCell="A22">
      <selection activeCell="E28" sqref="E28"/>
    </sheetView>
  </sheetViews>
  <sheetFormatPr defaultColWidth="9.140625" defaultRowHeight="12.75"/>
  <cols>
    <col min="1" max="1" width="1.7109375" style="4" customWidth="1"/>
    <col min="2" max="2" width="56.7109375" style="4" customWidth="1"/>
    <col min="3" max="3" width="14.8515625" style="6" customWidth="1"/>
    <col min="4" max="4" width="17.28125" style="7" bestFit="1" customWidth="1"/>
    <col min="5" max="5" width="11.00390625" style="8" customWidth="1"/>
    <col min="6" max="6" width="17.28125" style="8" customWidth="1"/>
    <col min="7" max="7" width="12.00390625" style="8" customWidth="1"/>
    <col min="8" max="8" width="9.140625" style="4" customWidth="1"/>
    <col min="9" max="9" width="0.2890625" style="4" customWidth="1"/>
    <col min="10" max="10" width="9.140625" style="4" hidden="1" customWidth="1"/>
    <col min="11" max="16384" width="9.140625" style="4" customWidth="1"/>
  </cols>
  <sheetData>
    <row r="1" spans="2:7" ht="12.75">
      <c r="B1" s="258" t="s">
        <v>11</v>
      </c>
      <c r="C1" s="258"/>
      <c r="D1" s="258"/>
      <c r="E1" s="258"/>
      <c r="F1" s="258"/>
      <c r="G1" s="258"/>
    </row>
    <row r="2" spans="2:7" ht="33.75" customHeight="1">
      <c r="B2" s="258"/>
      <c r="C2" s="258"/>
      <c r="D2" s="258"/>
      <c r="E2" s="258"/>
      <c r="F2" s="258"/>
      <c r="G2" s="258"/>
    </row>
    <row r="4" spans="2:7" ht="15">
      <c r="B4" s="259" t="s">
        <v>12</v>
      </c>
      <c r="C4" s="259"/>
      <c r="D4" s="259"/>
      <c r="E4" s="259"/>
      <c r="F4" s="259"/>
      <c r="G4" s="259"/>
    </row>
    <row r="5" spans="2:7" ht="15.75">
      <c r="B5" s="9" t="s">
        <v>13</v>
      </c>
      <c r="C5" s="260">
        <v>121.25</v>
      </c>
      <c r="D5" s="260"/>
      <c r="E5" s="10"/>
      <c r="F5" s="10"/>
      <c r="G5" s="10"/>
    </row>
    <row r="6" spans="2:7" ht="15.75">
      <c r="B6" s="9" t="s">
        <v>14</v>
      </c>
      <c r="C6" s="260">
        <v>26.57</v>
      </c>
      <c r="D6" s="260"/>
      <c r="E6" s="10"/>
      <c r="F6" s="10"/>
      <c r="G6" s="10"/>
    </row>
    <row r="7" ht="13.5" customHeight="1"/>
    <row r="8" ht="12.75" hidden="1"/>
    <row r="9" ht="12.75" hidden="1"/>
    <row r="10" ht="12.75" hidden="1"/>
    <row r="11" ht="12.75" hidden="1"/>
    <row r="12" ht="12.75" hidden="1"/>
    <row r="13" spans="2:5" ht="14.25" customHeight="1">
      <c r="B13" s="261" t="s">
        <v>52</v>
      </c>
      <c r="C13" s="262"/>
      <c r="D13" s="262"/>
      <c r="E13" s="263"/>
    </row>
    <row r="14" ht="13.5" customHeight="1"/>
    <row r="15" ht="12.75" hidden="1"/>
    <row r="17" spans="2:7" ht="12.75" customHeight="1">
      <c r="B17" s="264" t="s">
        <v>15</v>
      </c>
      <c r="C17" s="264"/>
      <c r="D17" s="264"/>
      <c r="E17" s="264"/>
      <c r="F17" s="264"/>
      <c r="G17" s="264"/>
    </row>
    <row r="18" spans="2:8" ht="12.75">
      <c r="B18" s="249"/>
      <c r="C18" s="249"/>
      <c r="D18" s="249"/>
      <c r="E18" s="249"/>
      <c r="F18" s="249"/>
      <c r="G18" s="249"/>
      <c r="H18" s="4" t="s">
        <v>16</v>
      </c>
    </row>
    <row r="19" spans="2:9" ht="12.75">
      <c r="B19" s="11" t="s">
        <v>17</v>
      </c>
      <c r="C19" s="11" t="s">
        <v>18</v>
      </c>
      <c r="D19" s="250" t="s">
        <v>19</v>
      </c>
      <c r="E19" s="251"/>
      <c r="F19" s="11" t="s">
        <v>20</v>
      </c>
      <c r="G19" s="11" t="s">
        <v>7</v>
      </c>
      <c r="H19" s="8" t="s">
        <v>16</v>
      </c>
      <c r="I19" s="8" t="s">
        <v>16</v>
      </c>
    </row>
    <row r="20" spans="2:9" ht="54" customHeight="1">
      <c r="B20" s="103" t="s">
        <v>82</v>
      </c>
      <c r="C20" s="110" t="s">
        <v>81</v>
      </c>
      <c r="D20" s="252" t="s">
        <v>3</v>
      </c>
      <c r="E20" s="253"/>
      <c r="F20" s="105" t="s">
        <v>71</v>
      </c>
      <c r="G20" s="57">
        <v>43313</v>
      </c>
      <c r="H20" s="12"/>
      <c r="I20" s="8"/>
    </row>
    <row r="21" spans="2:7" ht="4.5" customHeight="1">
      <c r="B21" s="254"/>
      <c r="C21" s="255"/>
      <c r="D21" s="255"/>
      <c r="E21" s="255"/>
      <c r="F21" s="255"/>
      <c r="G21" s="256"/>
    </row>
    <row r="22" spans="2:7" ht="25.5">
      <c r="B22" s="13" t="s">
        <v>21</v>
      </c>
      <c r="C22" s="14" t="s">
        <v>2</v>
      </c>
      <c r="D22" s="15" t="s">
        <v>22</v>
      </c>
      <c r="E22" s="14" t="s">
        <v>23</v>
      </c>
      <c r="F22" s="14" t="s">
        <v>24</v>
      </c>
      <c r="G22" s="16" t="s">
        <v>25</v>
      </c>
    </row>
    <row r="23" spans="2:7" ht="12.75">
      <c r="B23" s="17" t="s">
        <v>50</v>
      </c>
      <c r="C23" s="18" t="s">
        <v>9</v>
      </c>
      <c r="D23" s="19">
        <v>5.65</v>
      </c>
      <c r="E23" s="18">
        <v>17.79</v>
      </c>
      <c r="F23" s="18">
        <f>E23*D23</f>
        <v>100.51</v>
      </c>
      <c r="G23" s="20"/>
    </row>
    <row r="24" spans="2:7" ht="12.75">
      <c r="B24" s="17" t="s">
        <v>51</v>
      </c>
      <c r="C24" s="18" t="s">
        <v>9</v>
      </c>
      <c r="D24" s="19">
        <v>5.65</v>
      </c>
      <c r="E24" s="18">
        <v>13.19</v>
      </c>
      <c r="F24" s="18">
        <f>E24*D24</f>
        <v>74.52</v>
      </c>
      <c r="G24" s="20"/>
    </row>
    <row r="25" spans="2:7" ht="12.75">
      <c r="B25" s="17"/>
      <c r="C25" s="18"/>
      <c r="D25" s="19"/>
      <c r="E25" s="18"/>
      <c r="F25" s="18">
        <f>E25*D25</f>
        <v>0</v>
      </c>
      <c r="G25" s="20"/>
    </row>
    <row r="26" spans="2:7" ht="12.75">
      <c r="B26" s="21" t="s">
        <v>26</v>
      </c>
      <c r="C26" s="22"/>
      <c r="D26" s="23"/>
      <c r="E26" s="18"/>
      <c r="F26" s="24"/>
      <c r="G26" s="25">
        <f>SUM(F23:F25)</f>
        <v>175.03</v>
      </c>
    </row>
    <row r="27" spans="2:7" ht="12.75">
      <c r="B27" s="17" t="s">
        <v>27</v>
      </c>
      <c r="C27" s="26"/>
      <c r="D27" s="27"/>
      <c r="E27" s="18"/>
      <c r="F27" s="24"/>
      <c r="G27" s="22" t="s">
        <v>28</v>
      </c>
    </row>
    <row r="28" spans="2:7" ht="25.5">
      <c r="B28" s="17" t="s">
        <v>83</v>
      </c>
      <c r="C28" s="18" t="s">
        <v>3</v>
      </c>
      <c r="D28" s="19">
        <v>1</v>
      </c>
      <c r="E28" s="18">
        <v>1294.21</v>
      </c>
      <c r="F28" s="18">
        <f>E28*D28</f>
        <v>1294.21</v>
      </c>
      <c r="G28" s="26"/>
    </row>
    <row r="29" spans="2:7" ht="25.5">
      <c r="B29" s="101" t="s">
        <v>69</v>
      </c>
      <c r="C29" s="14" t="s">
        <v>2</v>
      </c>
      <c r="D29" s="28">
        <v>2</v>
      </c>
      <c r="E29" s="18">
        <v>34.41</v>
      </c>
      <c r="F29" s="18">
        <f>E29*D29</f>
        <v>68.82</v>
      </c>
      <c r="G29" s="20"/>
    </row>
    <row r="30" spans="2:7" ht="18" customHeight="1">
      <c r="B30" s="101" t="s">
        <v>70</v>
      </c>
      <c r="C30" s="14" t="s">
        <v>2</v>
      </c>
      <c r="D30" s="28">
        <v>12</v>
      </c>
      <c r="E30" s="18">
        <v>0.57</v>
      </c>
      <c r="F30" s="18">
        <f>E30*D30</f>
        <v>6.84</v>
      </c>
      <c r="G30" s="20"/>
    </row>
    <row r="31" spans="2:8" s="108" customFormat="1" ht="12.75">
      <c r="B31" s="21" t="s">
        <v>29</v>
      </c>
      <c r="C31" s="22"/>
      <c r="D31" s="29"/>
      <c r="E31" s="26"/>
      <c r="F31" s="26"/>
      <c r="G31" s="25">
        <f>SUM(F28:F30)</f>
        <v>1369.87</v>
      </c>
      <c r="H31" s="109"/>
    </row>
    <row r="32" spans="2:7" ht="12.75">
      <c r="B32" s="17" t="s">
        <v>30</v>
      </c>
      <c r="C32" s="26"/>
      <c r="D32" s="30"/>
      <c r="E32" s="26"/>
      <c r="F32" s="26"/>
      <c r="G32" s="22" t="s">
        <v>31</v>
      </c>
    </row>
    <row r="33" spans="2:7" ht="12.75">
      <c r="B33" s="17"/>
      <c r="C33" s="18"/>
      <c r="D33" s="28"/>
      <c r="E33" s="18"/>
      <c r="F33" s="18">
        <f>E33*D33</f>
        <v>0</v>
      </c>
      <c r="G33" s="20"/>
    </row>
    <row r="34" spans="2:7" ht="12.75">
      <c r="B34" s="17"/>
      <c r="C34" s="18"/>
      <c r="D34" s="28"/>
      <c r="E34" s="18"/>
      <c r="F34" s="18">
        <f>E34*D34</f>
        <v>0</v>
      </c>
      <c r="G34" s="20"/>
    </row>
    <row r="35" spans="2:7" ht="12.75">
      <c r="B35" s="21" t="s">
        <v>32</v>
      </c>
      <c r="C35" s="22"/>
      <c r="D35" s="29"/>
      <c r="E35" s="26"/>
      <c r="F35" s="26"/>
      <c r="G35" s="25">
        <f>SUM(F33:F34)</f>
        <v>0</v>
      </c>
    </row>
    <row r="36" spans="2:7" ht="12.75">
      <c r="B36" s="17"/>
      <c r="C36" s="26"/>
      <c r="D36" s="30"/>
      <c r="E36" s="26"/>
      <c r="F36" s="26"/>
      <c r="G36" s="26"/>
    </row>
    <row r="37" spans="2:7" ht="12.75">
      <c r="B37" s="17" t="s">
        <v>33</v>
      </c>
      <c r="C37" s="26"/>
      <c r="D37" s="30"/>
      <c r="E37" s="26"/>
      <c r="F37" s="26"/>
      <c r="G37" s="22" t="s">
        <v>34</v>
      </c>
    </row>
    <row r="38" spans="2:7" ht="12.75">
      <c r="B38" s="17"/>
      <c r="C38" s="18"/>
      <c r="D38" s="28"/>
      <c r="E38" s="18"/>
      <c r="F38" s="18">
        <f>E38*D38</f>
        <v>0</v>
      </c>
      <c r="G38" s="20"/>
    </row>
    <row r="39" spans="2:7" ht="12.75">
      <c r="B39" s="17"/>
      <c r="C39" s="18"/>
      <c r="D39" s="28"/>
      <c r="E39" s="18"/>
      <c r="F39" s="18">
        <f>E39*D39</f>
        <v>0</v>
      </c>
      <c r="G39" s="20"/>
    </row>
    <row r="40" spans="2:7" ht="12.75">
      <c r="B40" s="31" t="s">
        <v>35</v>
      </c>
      <c r="C40" s="32"/>
      <c r="D40" s="33"/>
      <c r="E40" s="32"/>
      <c r="F40" s="32"/>
      <c r="G40" s="34">
        <f>SUM(F38:F39)</f>
        <v>0</v>
      </c>
    </row>
    <row r="41" spans="2:7" ht="4.5" customHeight="1">
      <c r="B41" s="254"/>
      <c r="C41" s="255"/>
      <c r="D41" s="255"/>
      <c r="E41" s="255"/>
      <c r="F41" s="255"/>
      <c r="G41" s="256"/>
    </row>
    <row r="42" spans="2:7" ht="12.75">
      <c r="B42" s="13" t="s">
        <v>36</v>
      </c>
      <c r="C42" s="14" t="s">
        <v>37</v>
      </c>
      <c r="D42" s="15" t="s">
        <v>38</v>
      </c>
      <c r="E42" s="257" t="s">
        <v>39</v>
      </c>
      <c r="F42" s="257"/>
      <c r="G42" s="257"/>
    </row>
    <row r="43" spans="2:7" ht="12.75">
      <c r="B43" s="17" t="s">
        <v>40</v>
      </c>
      <c r="C43" s="26"/>
      <c r="D43" s="28">
        <f>G26</f>
        <v>175.03</v>
      </c>
      <c r="E43" s="247"/>
      <c r="F43" s="247"/>
      <c r="G43" s="247"/>
    </row>
    <row r="44" spans="2:7" ht="12.75">
      <c r="B44" s="17" t="s">
        <v>41</v>
      </c>
      <c r="C44" s="26"/>
      <c r="D44" s="28">
        <f>G31</f>
        <v>1369.87</v>
      </c>
      <c r="E44" s="247"/>
      <c r="F44" s="247"/>
      <c r="G44" s="247"/>
    </row>
    <row r="45" spans="2:7" ht="12.75">
      <c r="B45" s="17" t="s">
        <v>42</v>
      </c>
      <c r="C45" s="26"/>
      <c r="D45" s="28">
        <f>G40</f>
        <v>0</v>
      </c>
      <c r="E45" s="247"/>
      <c r="F45" s="247"/>
      <c r="G45" s="247"/>
    </row>
    <row r="46" spans="2:7" ht="12.75">
      <c r="B46" s="17" t="s">
        <v>43</v>
      </c>
      <c r="C46" s="35"/>
      <c r="D46" s="28">
        <f>G40</f>
        <v>0</v>
      </c>
      <c r="E46" s="247"/>
      <c r="F46" s="247"/>
      <c r="G46" s="247"/>
    </row>
    <row r="47" spans="2:7" ht="12.75">
      <c r="B47" s="17" t="s">
        <v>44</v>
      </c>
      <c r="C47" s="35">
        <f>$C$5</f>
        <v>121.25</v>
      </c>
      <c r="D47" s="28">
        <f>(C47/100)*D43</f>
        <v>212.22388</v>
      </c>
      <c r="E47" s="247"/>
      <c r="F47" s="247"/>
      <c r="G47" s="247"/>
    </row>
    <row r="48" spans="2:7" ht="12.75">
      <c r="B48" s="17" t="s">
        <v>45</v>
      </c>
      <c r="C48" s="36"/>
      <c r="D48" s="37">
        <f>D47+D46+D45+D44+D43</f>
        <v>1757.12388</v>
      </c>
      <c r="E48" s="248"/>
      <c r="F48" s="248"/>
      <c r="G48" s="248"/>
    </row>
    <row r="49" spans="2:7" ht="12.75" customHeight="1">
      <c r="B49" s="17" t="s">
        <v>46</v>
      </c>
      <c r="C49" s="26"/>
      <c r="D49" s="28"/>
      <c r="E49" s="38" t="s">
        <v>47</v>
      </c>
      <c r="F49" s="39"/>
      <c r="G49" s="40"/>
    </row>
    <row r="50" spans="2:7" ht="12.75">
      <c r="B50" s="17" t="s">
        <v>1</v>
      </c>
      <c r="C50" s="36"/>
      <c r="D50" s="37">
        <f>D49+D48</f>
        <v>1757.12388</v>
      </c>
      <c r="E50" s="41"/>
      <c r="F50" s="42"/>
      <c r="G50" s="43"/>
    </row>
    <row r="51" spans="2:7" ht="12.75">
      <c r="B51" s="44" t="s">
        <v>48</v>
      </c>
      <c r="C51" s="45">
        <f>$C$6</f>
        <v>26.57</v>
      </c>
      <c r="D51" s="46">
        <f>C51*D50/100</f>
        <v>466.86781</v>
      </c>
      <c r="E51" s="41"/>
      <c r="F51" s="42"/>
      <c r="G51" s="43"/>
    </row>
    <row r="52" spans="2:8" ht="38.25" customHeight="1">
      <c r="B52" s="47"/>
      <c r="C52" s="48"/>
      <c r="D52" s="49"/>
      <c r="E52" s="245" t="s">
        <v>47</v>
      </c>
      <c r="F52" s="245"/>
      <c r="G52" s="245"/>
      <c r="H52" s="51"/>
    </row>
    <row r="53" spans="2:7" ht="12.75">
      <c r="B53" s="52" t="s">
        <v>49</v>
      </c>
      <c r="C53" s="50"/>
      <c r="D53" s="53">
        <f>D51+D50</f>
        <v>2223.99169</v>
      </c>
      <c r="E53" s="246">
        <f>D53</f>
        <v>2223.99</v>
      </c>
      <c r="F53" s="246"/>
      <c r="G53" s="246"/>
    </row>
    <row r="55" ht="12.75">
      <c r="B55" s="117" t="s">
        <v>99</v>
      </c>
    </row>
    <row r="57" spans="5:7" ht="12.75">
      <c r="E57" s="243" t="s">
        <v>101</v>
      </c>
      <c r="F57" s="244"/>
      <c r="G57" s="244"/>
    </row>
    <row r="61" ht="12.75">
      <c r="B61" s="118" t="s">
        <v>100</v>
      </c>
    </row>
    <row r="62" ht="12.75">
      <c r="B62" s="118" t="s">
        <v>98</v>
      </c>
    </row>
    <row r="66" spans="2:7" s="108" customFormat="1" ht="12.75">
      <c r="B66" s="114"/>
      <c r="C66" s="54"/>
      <c r="D66" s="115"/>
      <c r="E66" s="54"/>
      <c r="F66" s="54"/>
      <c r="G66" s="54"/>
    </row>
    <row r="67" spans="2:7" ht="12.75">
      <c r="B67" s="5"/>
      <c r="C67" s="54"/>
      <c r="D67" s="55"/>
      <c r="E67" s="56"/>
      <c r="F67" s="56"/>
      <c r="G67" s="56"/>
    </row>
    <row r="68" spans="2:7" ht="12.75">
      <c r="B68" s="5"/>
      <c r="C68" s="54"/>
      <c r="D68" s="55"/>
      <c r="E68" s="56"/>
      <c r="F68" s="56"/>
      <c r="G68" s="56"/>
    </row>
    <row r="69" spans="2:7" ht="12.75">
      <c r="B69" s="5"/>
      <c r="C69" s="54"/>
      <c r="D69" s="55"/>
      <c r="E69" s="56"/>
      <c r="F69" s="56"/>
      <c r="G69" s="56"/>
    </row>
    <row r="70" spans="2:7" ht="12.75">
      <c r="B70" s="5"/>
      <c r="C70" s="54"/>
      <c r="D70" s="55"/>
      <c r="E70" s="56"/>
      <c r="F70" s="56"/>
      <c r="G70" s="56"/>
    </row>
    <row r="71" spans="2:7" ht="12.75">
      <c r="B71" s="5"/>
      <c r="C71" s="54"/>
      <c r="D71" s="55"/>
      <c r="E71" s="56"/>
      <c r="F71" s="56"/>
      <c r="G71" s="56"/>
    </row>
    <row r="72" spans="2:7" ht="12.75">
      <c r="B72" s="5"/>
      <c r="C72" s="54"/>
      <c r="D72" s="55"/>
      <c r="E72" s="56"/>
      <c r="F72" s="56"/>
      <c r="G72" s="56"/>
    </row>
    <row r="73" spans="2:7" ht="12.75">
      <c r="B73" s="5"/>
      <c r="C73" s="54"/>
      <c r="D73" s="55"/>
      <c r="E73" s="56"/>
      <c r="F73" s="56"/>
      <c r="G73" s="56"/>
    </row>
    <row r="74" spans="2:7" ht="12.75">
      <c r="B74" s="5"/>
      <c r="C74" s="54"/>
      <c r="D74" s="55"/>
      <c r="E74" s="56"/>
      <c r="F74" s="56"/>
      <c r="G74" s="56"/>
    </row>
    <row r="75" spans="2:7" ht="12.75">
      <c r="B75" s="5"/>
      <c r="C75" s="54"/>
      <c r="D75" s="55"/>
      <c r="E75" s="56"/>
      <c r="F75" s="56"/>
      <c r="G75" s="56"/>
    </row>
  </sheetData>
  <sheetProtection/>
  <mergeCells count="21">
    <mergeCell ref="B1:G2"/>
    <mergeCell ref="B4:G4"/>
    <mergeCell ref="C5:D5"/>
    <mergeCell ref="C6:D6"/>
    <mergeCell ref="B13:E13"/>
    <mergeCell ref="B17:G17"/>
    <mergeCell ref="B18:G18"/>
    <mergeCell ref="D19:E19"/>
    <mergeCell ref="D20:E20"/>
    <mergeCell ref="B21:G21"/>
    <mergeCell ref="B41:G41"/>
    <mergeCell ref="E42:G42"/>
    <mergeCell ref="E57:G57"/>
    <mergeCell ref="E52:G52"/>
    <mergeCell ref="E53:G53"/>
    <mergeCell ref="E43:G43"/>
    <mergeCell ref="E44:G44"/>
    <mergeCell ref="E45:G45"/>
    <mergeCell ref="E46:G46"/>
    <mergeCell ref="E47:G47"/>
    <mergeCell ref="E48:G48"/>
  </mergeCells>
  <printOptions/>
  <pageMargins left="0.511811024" right="0.511811024" top="0.787401575" bottom="0.787401575" header="0.31496062" footer="0.31496062"/>
  <pageSetup fitToHeight="1" fitToWidth="1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3"/>
  <sheetViews>
    <sheetView zoomScalePageLayoutView="0" workbookViewId="0" topLeftCell="A40">
      <selection activeCell="C7" sqref="C7"/>
    </sheetView>
  </sheetViews>
  <sheetFormatPr defaultColWidth="9.140625" defaultRowHeight="12.75"/>
  <cols>
    <col min="1" max="1" width="1.7109375" style="4" customWidth="1"/>
    <col min="2" max="2" width="56.7109375" style="4" customWidth="1"/>
    <col min="3" max="3" width="14.8515625" style="6" customWidth="1"/>
    <col min="4" max="4" width="17.28125" style="7" bestFit="1" customWidth="1"/>
    <col min="5" max="5" width="11.00390625" style="8" customWidth="1"/>
    <col min="6" max="6" width="17.28125" style="8" customWidth="1"/>
    <col min="7" max="7" width="12.00390625" style="8" customWidth="1"/>
    <col min="8" max="8" width="9.140625" style="4" customWidth="1"/>
    <col min="9" max="9" width="0.2890625" style="4" customWidth="1"/>
    <col min="10" max="10" width="9.140625" style="4" hidden="1" customWidth="1"/>
    <col min="11" max="16384" width="9.140625" style="4" customWidth="1"/>
  </cols>
  <sheetData>
    <row r="1" spans="2:7" ht="12.75">
      <c r="B1" s="258" t="s">
        <v>11</v>
      </c>
      <c r="C1" s="258"/>
      <c r="D1" s="258"/>
      <c r="E1" s="258"/>
      <c r="F1" s="258"/>
      <c r="G1" s="258"/>
    </row>
    <row r="2" spans="2:7" ht="33.75" customHeight="1">
      <c r="B2" s="258"/>
      <c r="C2" s="258"/>
      <c r="D2" s="258"/>
      <c r="E2" s="258"/>
      <c r="F2" s="258"/>
      <c r="G2" s="258"/>
    </row>
    <row r="4" spans="2:7" ht="15">
      <c r="B4" s="259" t="s">
        <v>12</v>
      </c>
      <c r="C4" s="259"/>
      <c r="D4" s="259"/>
      <c r="E4" s="259"/>
      <c r="F4" s="259"/>
      <c r="G4" s="259"/>
    </row>
    <row r="5" spans="2:7" ht="15.75">
      <c r="B5" s="9" t="s">
        <v>13</v>
      </c>
      <c r="C5" s="260">
        <v>121.25</v>
      </c>
      <c r="D5" s="260"/>
      <c r="E5" s="10"/>
      <c r="F5" s="10"/>
      <c r="G5" s="10"/>
    </row>
    <row r="6" spans="2:7" ht="15.75">
      <c r="B6" s="9" t="s">
        <v>14</v>
      </c>
      <c r="C6" s="260">
        <v>26.57</v>
      </c>
      <c r="D6" s="260"/>
      <c r="E6" s="10"/>
      <c r="F6" s="10"/>
      <c r="G6" s="10"/>
    </row>
    <row r="7" ht="13.5" customHeight="1"/>
    <row r="8" ht="12.75" hidden="1"/>
    <row r="9" ht="12.75" hidden="1"/>
    <row r="10" ht="12.75" hidden="1"/>
    <row r="11" ht="12.75" hidden="1"/>
    <row r="12" ht="12.75" hidden="1"/>
    <row r="13" spans="2:5" ht="14.25" customHeight="1">
      <c r="B13" s="261" t="s">
        <v>52</v>
      </c>
      <c r="C13" s="262"/>
      <c r="D13" s="262"/>
      <c r="E13" s="263"/>
    </row>
    <row r="14" ht="13.5" customHeight="1"/>
    <row r="15" ht="12.75" hidden="1"/>
    <row r="17" spans="2:7" ht="12.75" customHeight="1">
      <c r="B17" s="264" t="s">
        <v>15</v>
      </c>
      <c r="C17" s="264"/>
      <c r="D17" s="264"/>
      <c r="E17" s="264"/>
      <c r="F17" s="264"/>
      <c r="G17" s="264"/>
    </row>
    <row r="18" spans="2:8" ht="12.75">
      <c r="B18" s="249"/>
      <c r="C18" s="249"/>
      <c r="D18" s="249"/>
      <c r="E18" s="249"/>
      <c r="F18" s="249"/>
      <c r="G18" s="249"/>
      <c r="H18" s="4" t="s">
        <v>16</v>
      </c>
    </row>
    <row r="19" spans="2:9" ht="12.75">
      <c r="B19" s="11" t="s">
        <v>17</v>
      </c>
      <c r="C19" s="11" t="s">
        <v>18</v>
      </c>
      <c r="D19" s="250" t="s">
        <v>19</v>
      </c>
      <c r="E19" s="251"/>
      <c r="F19" s="11" t="s">
        <v>20</v>
      </c>
      <c r="G19" s="11" t="s">
        <v>7</v>
      </c>
      <c r="H19" s="8" t="s">
        <v>16</v>
      </c>
      <c r="I19" s="8" t="s">
        <v>16</v>
      </c>
    </row>
    <row r="20" spans="2:9" ht="54" customHeight="1">
      <c r="B20" s="103" t="s">
        <v>85</v>
      </c>
      <c r="C20" s="110" t="s">
        <v>84</v>
      </c>
      <c r="D20" s="252" t="s">
        <v>3</v>
      </c>
      <c r="E20" s="253"/>
      <c r="F20" s="105" t="s">
        <v>105</v>
      </c>
      <c r="G20" s="57">
        <v>43313</v>
      </c>
      <c r="H20" s="12"/>
      <c r="I20" s="8"/>
    </row>
    <row r="21" spans="2:7" ht="4.5" customHeight="1">
      <c r="B21" s="254"/>
      <c r="C21" s="255"/>
      <c r="D21" s="255"/>
      <c r="E21" s="255"/>
      <c r="F21" s="255"/>
      <c r="G21" s="256"/>
    </row>
    <row r="22" spans="2:7" ht="25.5">
      <c r="B22" s="13" t="s">
        <v>21</v>
      </c>
      <c r="C22" s="14" t="s">
        <v>2</v>
      </c>
      <c r="D22" s="15" t="s">
        <v>22</v>
      </c>
      <c r="E22" s="14" t="s">
        <v>23</v>
      </c>
      <c r="F22" s="14" t="s">
        <v>24</v>
      </c>
      <c r="G22" s="16" t="s">
        <v>25</v>
      </c>
    </row>
    <row r="23" spans="2:7" ht="12.75">
      <c r="B23" s="17" t="s">
        <v>50</v>
      </c>
      <c r="C23" s="18" t="s">
        <v>9</v>
      </c>
      <c r="D23" s="19">
        <v>5.65</v>
      </c>
      <c r="E23" s="18">
        <v>17.79</v>
      </c>
      <c r="F23" s="18">
        <f>E23*D23</f>
        <v>100.51</v>
      </c>
      <c r="G23" s="20"/>
    </row>
    <row r="24" spans="2:7" ht="12.75">
      <c r="B24" s="17" t="s">
        <v>51</v>
      </c>
      <c r="C24" s="18" t="s">
        <v>9</v>
      </c>
      <c r="D24" s="19">
        <v>5.65</v>
      </c>
      <c r="E24" s="18">
        <v>13.19</v>
      </c>
      <c r="F24" s="18">
        <f>E24*D24</f>
        <v>74.52</v>
      </c>
      <c r="G24" s="20"/>
    </row>
    <row r="25" spans="2:7" ht="12.75">
      <c r="B25" s="17"/>
      <c r="C25" s="18"/>
      <c r="D25" s="19"/>
      <c r="E25" s="18"/>
      <c r="F25" s="18">
        <f>E25*D25</f>
        <v>0</v>
      </c>
      <c r="G25" s="20"/>
    </row>
    <row r="26" spans="2:7" ht="12.75">
      <c r="B26" s="21" t="s">
        <v>26</v>
      </c>
      <c r="C26" s="22"/>
      <c r="D26" s="23"/>
      <c r="E26" s="18"/>
      <c r="F26" s="24"/>
      <c r="G26" s="25">
        <f>SUM(F23:F25)</f>
        <v>175.03</v>
      </c>
    </row>
    <row r="27" spans="2:7" ht="12.75">
      <c r="B27" s="17" t="s">
        <v>27</v>
      </c>
      <c r="C27" s="26"/>
      <c r="D27" s="27"/>
      <c r="E27" s="18"/>
      <c r="F27" s="24"/>
      <c r="G27" s="22" t="s">
        <v>28</v>
      </c>
    </row>
    <row r="28" spans="2:7" ht="25.5">
      <c r="B28" s="17" t="s">
        <v>86</v>
      </c>
      <c r="C28" s="18" t="s">
        <v>3</v>
      </c>
      <c r="D28" s="19">
        <v>1</v>
      </c>
      <c r="E28" s="18">
        <v>1910</v>
      </c>
      <c r="F28" s="18">
        <f>E28*D28</f>
        <v>1910</v>
      </c>
      <c r="G28" s="26"/>
    </row>
    <row r="29" spans="2:7" ht="25.5">
      <c r="B29" s="101" t="s">
        <v>69</v>
      </c>
      <c r="C29" s="14" t="s">
        <v>2</v>
      </c>
      <c r="D29" s="28">
        <v>2</v>
      </c>
      <c r="E29" s="18">
        <v>34.41</v>
      </c>
      <c r="F29" s="18">
        <f>E29*D29</f>
        <v>68.82</v>
      </c>
      <c r="G29" s="20"/>
    </row>
    <row r="30" spans="2:7" ht="18" customHeight="1">
      <c r="B30" s="101" t="s">
        <v>70</v>
      </c>
      <c r="C30" s="14" t="s">
        <v>2</v>
      </c>
      <c r="D30" s="28">
        <v>12</v>
      </c>
      <c r="E30" s="18">
        <v>0.57</v>
      </c>
      <c r="F30" s="18">
        <f>E30*D30</f>
        <v>6.84</v>
      </c>
      <c r="G30" s="20"/>
    </row>
    <row r="31" spans="2:8" s="108" customFormat="1" ht="12.75">
      <c r="B31" s="21" t="s">
        <v>29</v>
      </c>
      <c r="C31" s="22"/>
      <c r="D31" s="29"/>
      <c r="E31" s="26"/>
      <c r="F31" s="26"/>
      <c r="G31" s="25">
        <f>SUM(F28:F30)</f>
        <v>1985.66</v>
      </c>
      <c r="H31" s="109"/>
    </row>
    <row r="32" spans="2:7" ht="12.75">
      <c r="B32" s="17" t="s">
        <v>30</v>
      </c>
      <c r="C32" s="26"/>
      <c r="D32" s="30"/>
      <c r="E32" s="26"/>
      <c r="F32" s="26"/>
      <c r="G32" s="22" t="s">
        <v>31</v>
      </c>
    </row>
    <row r="33" spans="2:7" ht="12.75">
      <c r="B33" s="17"/>
      <c r="C33" s="18"/>
      <c r="D33" s="28"/>
      <c r="E33" s="18"/>
      <c r="F33" s="18">
        <f>E33*D33</f>
        <v>0</v>
      </c>
      <c r="G33" s="20"/>
    </row>
    <row r="34" spans="2:7" ht="12.75">
      <c r="B34" s="17"/>
      <c r="C34" s="18"/>
      <c r="D34" s="28"/>
      <c r="E34" s="18"/>
      <c r="F34" s="18">
        <f>E34*D34</f>
        <v>0</v>
      </c>
      <c r="G34" s="20"/>
    </row>
    <row r="35" spans="2:7" ht="12.75">
      <c r="B35" s="21" t="s">
        <v>32</v>
      </c>
      <c r="C35" s="22"/>
      <c r="D35" s="29"/>
      <c r="E35" s="26"/>
      <c r="F35" s="26"/>
      <c r="G35" s="25">
        <f>SUM(F33:F34)</f>
        <v>0</v>
      </c>
    </row>
    <row r="36" spans="2:7" ht="12.75">
      <c r="B36" s="17"/>
      <c r="C36" s="26"/>
      <c r="D36" s="30"/>
      <c r="E36" s="26"/>
      <c r="F36" s="26"/>
      <c r="G36" s="26"/>
    </row>
    <row r="37" spans="2:7" ht="12.75">
      <c r="B37" s="17" t="s">
        <v>33</v>
      </c>
      <c r="C37" s="26"/>
      <c r="D37" s="30"/>
      <c r="E37" s="26"/>
      <c r="F37" s="26"/>
      <c r="G37" s="22" t="s">
        <v>34</v>
      </c>
    </row>
    <row r="38" spans="2:7" ht="12.75">
      <c r="B38" s="17"/>
      <c r="C38" s="18"/>
      <c r="D38" s="28"/>
      <c r="E38" s="18"/>
      <c r="F38" s="18">
        <f>E38*D38</f>
        <v>0</v>
      </c>
      <c r="G38" s="20"/>
    </row>
    <row r="39" spans="2:7" ht="12.75">
      <c r="B39" s="17"/>
      <c r="C39" s="18"/>
      <c r="D39" s="28"/>
      <c r="E39" s="18"/>
      <c r="F39" s="18">
        <f>E39*D39</f>
        <v>0</v>
      </c>
      <c r="G39" s="20"/>
    </row>
    <row r="40" spans="2:7" ht="12.75">
      <c r="B40" s="31" t="s">
        <v>35</v>
      </c>
      <c r="C40" s="32"/>
      <c r="D40" s="33"/>
      <c r="E40" s="32"/>
      <c r="F40" s="32"/>
      <c r="G40" s="34">
        <f>SUM(F38:F39)</f>
        <v>0</v>
      </c>
    </row>
    <row r="41" spans="2:7" ht="4.5" customHeight="1">
      <c r="B41" s="254"/>
      <c r="C41" s="255"/>
      <c r="D41" s="255"/>
      <c r="E41" s="255"/>
      <c r="F41" s="255"/>
      <c r="G41" s="256"/>
    </row>
    <row r="42" spans="2:7" ht="12.75">
      <c r="B42" s="13" t="s">
        <v>36</v>
      </c>
      <c r="C42" s="14" t="s">
        <v>37</v>
      </c>
      <c r="D42" s="15" t="s">
        <v>38</v>
      </c>
      <c r="E42" s="257" t="s">
        <v>39</v>
      </c>
      <c r="F42" s="257"/>
      <c r="G42" s="257"/>
    </row>
    <row r="43" spans="2:7" ht="12.75">
      <c r="B43" s="17" t="s">
        <v>40</v>
      </c>
      <c r="C43" s="26"/>
      <c r="D43" s="28">
        <f>G26</f>
        <v>175.03</v>
      </c>
      <c r="E43" s="247"/>
      <c r="F43" s="247"/>
      <c r="G43" s="247"/>
    </row>
    <row r="44" spans="2:7" ht="12.75">
      <c r="B44" s="17" t="s">
        <v>41</v>
      </c>
      <c r="C44" s="26"/>
      <c r="D44" s="28">
        <f>G31</f>
        <v>1985.66</v>
      </c>
      <c r="E44" s="247"/>
      <c r="F44" s="247"/>
      <c r="G44" s="247"/>
    </row>
    <row r="45" spans="2:7" ht="12.75">
      <c r="B45" s="17" t="s">
        <v>42</v>
      </c>
      <c r="C45" s="26"/>
      <c r="D45" s="28">
        <f>G40</f>
        <v>0</v>
      </c>
      <c r="E45" s="247"/>
      <c r="F45" s="247"/>
      <c r="G45" s="247"/>
    </row>
    <row r="46" spans="2:7" ht="12.75">
      <c r="B46" s="17" t="s">
        <v>43</v>
      </c>
      <c r="C46" s="35"/>
      <c r="D46" s="28">
        <f>G40</f>
        <v>0</v>
      </c>
      <c r="E46" s="247"/>
      <c r="F46" s="247"/>
      <c r="G46" s="247"/>
    </row>
    <row r="47" spans="2:7" ht="12.75">
      <c r="B47" s="17" t="s">
        <v>44</v>
      </c>
      <c r="C47" s="35">
        <f>$C$5</f>
        <v>121.25</v>
      </c>
      <c r="D47" s="28">
        <f>(C47/100)*D43</f>
        <v>212.22388</v>
      </c>
      <c r="E47" s="247"/>
      <c r="F47" s="247"/>
      <c r="G47" s="247"/>
    </row>
    <row r="48" spans="2:7" ht="12.75">
      <c r="B48" s="17" t="s">
        <v>45</v>
      </c>
      <c r="C48" s="36"/>
      <c r="D48" s="37">
        <f>D47+D46+D45+D44+D43</f>
        <v>2372.91388</v>
      </c>
      <c r="E48" s="248"/>
      <c r="F48" s="248"/>
      <c r="G48" s="248"/>
    </row>
    <row r="49" spans="2:7" ht="12.75" customHeight="1">
      <c r="B49" s="17" t="s">
        <v>46</v>
      </c>
      <c r="C49" s="26"/>
      <c r="D49" s="28"/>
      <c r="E49" s="38" t="s">
        <v>47</v>
      </c>
      <c r="F49" s="39"/>
      <c r="G49" s="40"/>
    </row>
    <row r="50" spans="2:7" ht="12.75">
      <c r="B50" s="17" t="s">
        <v>1</v>
      </c>
      <c r="C50" s="36"/>
      <c r="D50" s="37">
        <f>D49+D48</f>
        <v>2372.91388</v>
      </c>
      <c r="E50" s="41"/>
      <c r="F50" s="42"/>
      <c r="G50" s="43"/>
    </row>
    <row r="51" spans="2:7" ht="12.75">
      <c r="B51" s="44" t="s">
        <v>48</v>
      </c>
      <c r="C51" s="45">
        <f>$C$6</f>
        <v>26.57</v>
      </c>
      <c r="D51" s="46">
        <f>C51*D50/100</f>
        <v>630.48322</v>
      </c>
      <c r="E51" s="41"/>
      <c r="F51" s="42"/>
      <c r="G51" s="43"/>
    </row>
    <row r="52" spans="2:8" ht="38.25" customHeight="1">
      <c r="B52" s="47"/>
      <c r="C52" s="48"/>
      <c r="D52" s="49"/>
      <c r="E52" s="245" t="s">
        <v>47</v>
      </c>
      <c r="F52" s="245"/>
      <c r="G52" s="245"/>
      <c r="H52" s="51"/>
    </row>
    <row r="53" spans="2:7" ht="12.75">
      <c r="B53" s="52" t="s">
        <v>49</v>
      </c>
      <c r="C53" s="50"/>
      <c r="D53" s="53">
        <f>D51+D50</f>
        <v>3003.3971</v>
      </c>
      <c r="E53" s="246">
        <f>D53</f>
        <v>3003.4</v>
      </c>
      <c r="F53" s="246"/>
      <c r="G53" s="246"/>
    </row>
    <row r="54" ht="12.75">
      <c r="B54" s="117" t="s">
        <v>99</v>
      </c>
    </row>
    <row r="56" spans="5:7" ht="12.75">
      <c r="E56" s="243" t="s">
        <v>101</v>
      </c>
      <c r="F56" s="244"/>
      <c r="G56" s="244"/>
    </row>
    <row r="60" ht="12.75">
      <c r="B60" s="118" t="s">
        <v>100</v>
      </c>
    </row>
    <row r="61" ht="12.75">
      <c r="B61" s="118" t="s">
        <v>98</v>
      </c>
    </row>
    <row r="74" spans="2:7" ht="12.75">
      <c r="B74" s="5"/>
      <c r="C74" s="54"/>
      <c r="D74" s="55"/>
      <c r="E74" s="56"/>
      <c r="F74" s="56"/>
      <c r="G74" s="56"/>
    </row>
    <row r="75" spans="2:7" ht="12.75">
      <c r="B75" s="5"/>
      <c r="C75" s="54"/>
      <c r="D75" s="55"/>
      <c r="E75" s="56"/>
      <c r="F75" s="56"/>
      <c r="G75" s="56"/>
    </row>
    <row r="76" spans="2:7" ht="12.75">
      <c r="B76" s="5"/>
      <c r="C76" s="54"/>
      <c r="D76" s="55"/>
      <c r="E76" s="56"/>
      <c r="F76" s="56"/>
      <c r="G76" s="56"/>
    </row>
    <row r="77" spans="2:7" ht="12.75">
      <c r="B77" s="5"/>
      <c r="C77" s="54"/>
      <c r="D77" s="55"/>
      <c r="E77" s="56"/>
      <c r="F77" s="56"/>
      <c r="G77" s="56"/>
    </row>
    <row r="78" spans="2:7" ht="12.75">
      <c r="B78" s="5"/>
      <c r="C78" s="54"/>
      <c r="D78" s="55"/>
      <c r="E78" s="56"/>
      <c r="F78" s="56"/>
      <c r="G78" s="56"/>
    </row>
    <row r="79" spans="2:7" ht="12.75">
      <c r="B79" s="5"/>
      <c r="C79" s="54"/>
      <c r="D79" s="55"/>
      <c r="E79" s="56"/>
      <c r="F79" s="56"/>
      <c r="G79" s="56"/>
    </row>
    <row r="80" spans="2:7" ht="12.75">
      <c r="B80" s="5"/>
      <c r="C80" s="54"/>
      <c r="D80" s="55"/>
      <c r="E80" s="56"/>
      <c r="F80" s="56"/>
      <c r="G80" s="56"/>
    </row>
    <row r="81" spans="2:7" ht="12.75">
      <c r="B81" s="5"/>
      <c r="C81" s="54"/>
      <c r="D81" s="55"/>
      <c r="E81" s="56"/>
      <c r="F81" s="56"/>
      <c r="G81" s="56"/>
    </row>
    <row r="82" spans="2:7" ht="12.75">
      <c r="B82" s="5"/>
      <c r="C82" s="54"/>
      <c r="D82" s="55"/>
      <c r="E82" s="56"/>
      <c r="F82" s="56"/>
      <c r="G82" s="56"/>
    </row>
    <row r="83" spans="2:7" ht="12.75">
      <c r="B83" s="5"/>
      <c r="C83" s="54"/>
      <c r="D83" s="55"/>
      <c r="E83" s="56"/>
      <c r="F83" s="56"/>
      <c r="G83" s="56"/>
    </row>
  </sheetData>
  <sheetProtection/>
  <mergeCells count="21">
    <mergeCell ref="E48:G48"/>
    <mergeCell ref="B21:G21"/>
    <mergeCell ref="B41:G41"/>
    <mergeCell ref="E42:G42"/>
    <mergeCell ref="E52:G52"/>
    <mergeCell ref="E53:G53"/>
    <mergeCell ref="E43:G43"/>
    <mergeCell ref="E44:G44"/>
    <mergeCell ref="E45:G45"/>
    <mergeCell ref="E46:G46"/>
    <mergeCell ref="E47:G47"/>
    <mergeCell ref="E56:G56"/>
    <mergeCell ref="B1:G2"/>
    <mergeCell ref="B4:G4"/>
    <mergeCell ref="C5:D5"/>
    <mergeCell ref="C6:D6"/>
    <mergeCell ref="B13:E13"/>
    <mergeCell ref="B17:G17"/>
    <mergeCell ref="B18:G18"/>
    <mergeCell ref="D19:E19"/>
    <mergeCell ref="D20:E20"/>
  </mergeCells>
  <printOptions/>
  <pageMargins left="0.511811024" right="0.511811024" top="0.787401575" bottom="0.787401575" header="0.31496062" footer="0.31496062"/>
  <pageSetup fitToHeight="1" fitToWidth="1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zoomScalePageLayoutView="0" workbookViewId="0" topLeftCell="A31">
      <selection activeCell="E16" sqref="E16"/>
    </sheetView>
  </sheetViews>
  <sheetFormatPr defaultColWidth="9.140625" defaultRowHeight="12.75"/>
  <cols>
    <col min="1" max="1" width="1.7109375" style="4" customWidth="1"/>
    <col min="2" max="2" width="56.7109375" style="4" customWidth="1"/>
    <col min="3" max="3" width="14.8515625" style="6" customWidth="1"/>
    <col min="4" max="4" width="17.28125" style="7" bestFit="1" customWidth="1"/>
    <col min="5" max="5" width="11.00390625" style="8" customWidth="1"/>
    <col min="6" max="6" width="17.28125" style="8" customWidth="1"/>
    <col min="7" max="7" width="12.00390625" style="8" customWidth="1"/>
    <col min="8" max="8" width="9.140625" style="4" customWidth="1"/>
    <col min="9" max="9" width="0.2890625" style="4" customWidth="1"/>
    <col min="10" max="10" width="9.140625" style="4" hidden="1" customWidth="1"/>
    <col min="11" max="16384" width="9.140625" style="4" customWidth="1"/>
  </cols>
  <sheetData>
    <row r="1" spans="2:7" ht="12.75">
      <c r="B1" s="258" t="s">
        <v>11</v>
      </c>
      <c r="C1" s="258"/>
      <c r="D1" s="258"/>
      <c r="E1" s="258"/>
      <c r="F1" s="258"/>
      <c r="G1" s="258"/>
    </row>
    <row r="2" spans="2:7" ht="33.75" customHeight="1">
      <c r="B2" s="258"/>
      <c r="C2" s="258"/>
      <c r="D2" s="258"/>
      <c r="E2" s="258"/>
      <c r="F2" s="258"/>
      <c r="G2" s="258"/>
    </row>
    <row r="4" spans="2:7" ht="15">
      <c r="B4" s="259" t="s">
        <v>12</v>
      </c>
      <c r="C4" s="259"/>
      <c r="D4" s="259"/>
      <c r="E4" s="259"/>
      <c r="F4" s="259"/>
      <c r="G4" s="259"/>
    </row>
    <row r="5" spans="2:7" ht="15.75">
      <c r="B5" s="9" t="s">
        <v>13</v>
      </c>
      <c r="C5" s="260">
        <v>121.25</v>
      </c>
      <c r="D5" s="260"/>
      <c r="E5" s="10"/>
      <c r="F5" s="10"/>
      <c r="G5" s="10"/>
    </row>
    <row r="6" spans="2:7" ht="15.75">
      <c r="B6" s="9" t="s">
        <v>14</v>
      </c>
      <c r="C6" s="260">
        <v>26.57</v>
      </c>
      <c r="D6" s="260"/>
      <c r="E6" s="10"/>
      <c r="F6" s="10"/>
      <c r="G6" s="10"/>
    </row>
    <row r="7" ht="13.5" customHeight="1"/>
    <row r="8" ht="12.75" hidden="1"/>
    <row r="9" ht="12.75" hidden="1"/>
    <row r="10" ht="12.75" hidden="1"/>
    <row r="11" ht="12.75" hidden="1"/>
    <row r="12" ht="12.75" hidden="1"/>
    <row r="13" spans="2:5" ht="14.25" customHeight="1">
      <c r="B13" s="261" t="s">
        <v>52</v>
      </c>
      <c r="C13" s="262"/>
      <c r="D13" s="262"/>
      <c r="E13" s="263"/>
    </row>
    <row r="14" ht="13.5" customHeight="1"/>
    <row r="15" ht="12.75" hidden="1"/>
    <row r="17" spans="2:7" ht="12.75" customHeight="1">
      <c r="B17" s="264" t="s">
        <v>15</v>
      </c>
      <c r="C17" s="264"/>
      <c r="D17" s="264"/>
      <c r="E17" s="264"/>
      <c r="F17" s="264"/>
      <c r="G17" s="264"/>
    </row>
    <row r="18" spans="2:8" ht="12.75">
      <c r="B18" s="249"/>
      <c r="C18" s="249"/>
      <c r="D18" s="249"/>
      <c r="E18" s="249"/>
      <c r="F18" s="249"/>
      <c r="G18" s="249"/>
      <c r="H18" s="4" t="s">
        <v>16</v>
      </c>
    </row>
    <row r="19" spans="2:9" ht="12.75">
      <c r="B19" s="11" t="s">
        <v>17</v>
      </c>
      <c r="C19" s="11" t="s">
        <v>18</v>
      </c>
      <c r="D19" s="250" t="s">
        <v>19</v>
      </c>
      <c r="E19" s="251"/>
      <c r="F19" s="11" t="s">
        <v>20</v>
      </c>
      <c r="G19" s="11" t="s">
        <v>7</v>
      </c>
      <c r="H19" s="8" t="s">
        <v>16</v>
      </c>
      <c r="I19" s="8" t="s">
        <v>16</v>
      </c>
    </row>
    <row r="20" spans="2:9" ht="54" customHeight="1">
      <c r="B20" s="103" t="s">
        <v>87</v>
      </c>
      <c r="C20" s="110" t="s">
        <v>89</v>
      </c>
      <c r="D20" s="252" t="s">
        <v>3</v>
      </c>
      <c r="E20" s="253"/>
      <c r="F20" s="105" t="s">
        <v>104</v>
      </c>
      <c r="G20" s="57">
        <v>43313</v>
      </c>
      <c r="H20" s="12"/>
      <c r="I20" s="8"/>
    </row>
    <row r="21" spans="2:7" ht="4.5" customHeight="1">
      <c r="B21" s="254"/>
      <c r="C21" s="255"/>
      <c r="D21" s="255"/>
      <c r="E21" s="255"/>
      <c r="F21" s="255"/>
      <c r="G21" s="256"/>
    </row>
    <row r="22" spans="2:7" ht="25.5">
      <c r="B22" s="13" t="s">
        <v>21</v>
      </c>
      <c r="C22" s="14" t="s">
        <v>2</v>
      </c>
      <c r="D22" s="15" t="s">
        <v>22</v>
      </c>
      <c r="E22" s="14" t="s">
        <v>23</v>
      </c>
      <c r="F22" s="14" t="s">
        <v>24</v>
      </c>
      <c r="G22" s="16" t="s">
        <v>25</v>
      </c>
    </row>
    <row r="23" spans="2:7" ht="12.75">
      <c r="B23" s="17" t="s">
        <v>50</v>
      </c>
      <c r="C23" s="18" t="s">
        <v>9</v>
      </c>
      <c r="D23" s="19">
        <v>5.65</v>
      </c>
      <c r="E23" s="18">
        <v>17.79</v>
      </c>
      <c r="F23" s="18">
        <f>E23*D23</f>
        <v>100.51</v>
      </c>
      <c r="G23" s="20"/>
    </row>
    <row r="24" spans="2:7" ht="12.75">
      <c r="B24" s="17" t="s">
        <v>51</v>
      </c>
      <c r="C24" s="18" t="s">
        <v>9</v>
      </c>
      <c r="D24" s="19">
        <v>5.65</v>
      </c>
      <c r="E24" s="18">
        <v>13.19</v>
      </c>
      <c r="F24" s="18">
        <f>E24*D24</f>
        <v>74.52</v>
      </c>
      <c r="G24" s="20"/>
    </row>
    <row r="25" spans="2:7" ht="12.75">
      <c r="B25" s="17"/>
      <c r="C25" s="18"/>
      <c r="D25" s="19"/>
      <c r="E25" s="18"/>
      <c r="F25" s="18">
        <f>E25*D25</f>
        <v>0</v>
      </c>
      <c r="G25" s="20"/>
    </row>
    <row r="26" spans="2:7" ht="12.75">
      <c r="B26" s="21" t="s">
        <v>26</v>
      </c>
      <c r="C26" s="22"/>
      <c r="D26" s="23"/>
      <c r="E26" s="18"/>
      <c r="F26" s="24"/>
      <c r="G26" s="25">
        <f>SUM(F23:F25)</f>
        <v>175.03</v>
      </c>
    </row>
    <row r="27" spans="2:7" ht="12.75">
      <c r="B27" s="17" t="s">
        <v>27</v>
      </c>
      <c r="C27" s="26"/>
      <c r="D27" s="27"/>
      <c r="E27" s="18"/>
      <c r="F27" s="24"/>
      <c r="G27" s="22" t="s">
        <v>28</v>
      </c>
    </row>
    <row r="28" spans="2:7" ht="38.25">
      <c r="B28" s="17" t="s">
        <v>88</v>
      </c>
      <c r="C28" s="18" t="s">
        <v>3</v>
      </c>
      <c r="D28" s="19">
        <v>1</v>
      </c>
      <c r="E28" s="18">
        <v>4306.4</v>
      </c>
      <c r="F28" s="18">
        <f>E28*D28</f>
        <v>4306.4</v>
      </c>
      <c r="G28" s="26"/>
    </row>
    <row r="29" spans="2:8" s="108" customFormat="1" ht="12.75">
      <c r="B29" s="21" t="s">
        <v>29</v>
      </c>
      <c r="C29" s="22"/>
      <c r="D29" s="29"/>
      <c r="E29" s="26"/>
      <c r="F29" s="26"/>
      <c r="G29" s="25">
        <f>SUM(F28:F28)</f>
        <v>4306.4</v>
      </c>
      <c r="H29" s="109"/>
    </row>
    <row r="30" spans="2:7" ht="12.75">
      <c r="B30" s="17" t="s">
        <v>30</v>
      </c>
      <c r="C30" s="26"/>
      <c r="D30" s="30"/>
      <c r="E30" s="26"/>
      <c r="F30" s="26"/>
      <c r="G30" s="22" t="s">
        <v>31</v>
      </c>
    </row>
    <row r="31" spans="2:7" ht="12.75">
      <c r="B31" s="17"/>
      <c r="C31" s="18"/>
      <c r="D31" s="28"/>
      <c r="E31" s="18"/>
      <c r="F31" s="18">
        <f>E31*D31</f>
        <v>0</v>
      </c>
      <c r="G31" s="20"/>
    </row>
    <row r="32" spans="2:7" ht="12.75">
      <c r="B32" s="17"/>
      <c r="C32" s="18"/>
      <c r="D32" s="28"/>
      <c r="E32" s="18"/>
      <c r="F32" s="18">
        <f>E32*D32</f>
        <v>0</v>
      </c>
      <c r="G32" s="20"/>
    </row>
    <row r="33" spans="2:7" ht="12.75">
      <c r="B33" s="21" t="s">
        <v>32</v>
      </c>
      <c r="C33" s="22"/>
      <c r="D33" s="29"/>
      <c r="E33" s="26"/>
      <c r="F33" s="26"/>
      <c r="G33" s="25">
        <f>SUM(F31:F32)</f>
        <v>0</v>
      </c>
    </row>
    <row r="34" spans="2:7" ht="12.75">
      <c r="B34" s="17"/>
      <c r="C34" s="26"/>
      <c r="D34" s="30"/>
      <c r="E34" s="26"/>
      <c r="F34" s="26"/>
      <c r="G34" s="26"/>
    </row>
    <row r="35" spans="2:7" ht="12.75">
      <c r="B35" s="17" t="s">
        <v>33</v>
      </c>
      <c r="C35" s="26"/>
      <c r="D35" s="30"/>
      <c r="E35" s="26"/>
      <c r="F35" s="26"/>
      <c r="G35" s="22" t="s">
        <v>34</v>
      </c>
    </row>
    <row r="36" spans="2:7" ht="12.75">
      <c r="B36" s="17"/>
      <c r="C36" s="18"/>
      <c r="D36" s="28"/>
      <c r="E36" s="18"/>
      <c r="F36" s="18">
        <f>E36*D36</f>
        <v>0</v>
      </c>
      <c r="G36" s="20"/>
    </row>
    <row r="37" spans="2:7" ht="12.75">
      <c r="B37" s="17"/>
      <c r="C37" s="18"/>
      <c r="D37" s="28"/>
      <c r="E37" s="18"/>
      <c r="F37" s="18">
        <f>E37*D37</f>
        <v>0</v>
      </c>
      <c r="G37" s="20"/>
    </row>
    <row r="38" spans="2:7" ht="12.75">
      <c r="B38" s="31" t="s">
        <v>35</v>
      </c>
      <c r="C38" s="32"/>
      <c r="D38" s="33"/>
      <c r="E38" s="32"/>
      <c r="F38" s="32"/>
      <c r="G38" s="34">
        <f>SUM(F36:F37)</f>
        <v>0</v>
      </c>
    </row>
    <row r="39" spans="2:7" ht="4.5" customHeight="1">
      <c r="B39" s="254"/>
      <c r="C39" s="255"/>
      <c r="D39" s="255"/>
      <c r="E39" s="255"/>
      <c r="F39" s="255"/>
      <c r="G39" s="256"/>
    </row>
    <row r="40" spans="2:7" ht="12.75">
      <c r="B40" s="13" t="s">
        <v>36</v>
      </c>
      <c r="C40" s="14" t="s">
        <v>37</v>
      </c>
      <c r="D40" s="15" t="s">
        <v>38</v>
      </c>
      <c r="E40" s="257" t="s">
        <v>39</v>
      </c>
      <c r="F40" s="257"/>
      <c r="G40" s="257"/>
    </row>
    <row r="41" spans="2:7" ht="12.75">
      <c r="B41" s="17" t="s">
        <v>40</v>
      </c>
      <c r="C41" s="26"/>
      <c r="D41" s="28">
        <f>G26</f>
        <v>175.03</v>
      </c>
      <c r="E41" s="247"/>
      <c r="F41" s="247"/>
      <c r="G41" s="247"/>
    </row>
    <row r="42" spans="2:7" ht="12.75">
      <c r="B42" s="17" t="s">
        <v>41</v>
      </c>
      <c r="C42" s="26"/>
      <c r="D42" s="28">
        <f>G29</f>
        <v>4306.4</v>
      </c>
      <c r="E42" s="247"/>
      <c r="F42" s="247"/>
      <c r="G42" s="247"/>
    </row>
    <row r="43" spans="2:7" ht="12.75">
      <c r="B43" s="17" t="s">
        <v>42</v>
      </c>
      <c r="C43" s="26"/>
      <c r="D43" s="28">
        <f>G38</f>
        <v>0</v>
      </c>
      <c r="E43" s="247"/>
      <c r="F43" s="247"/>
      <c r="G43" s="247"/>
    </row>
    <row r="44" spans="2:7" ht="12.75">
      <c r="B44" s="17" t="s">
        <v>43</v>
      </c>
      <c r="C44" s="35"/>
      <c r="D44" s="28">
        <f>G38</f>
        <v>0</v>
      </c>
      <c r="E44" s="247"/>
      <c r="F44" s="247"/>
      <c r="G44" s="247"/>
    </row>
    <row r="45" spans="2:7" ht="12.75">
      <c r="B45" s="17" t="s">
        <v>44</v>
      </c>
      <c r="C45" s="35">
        <f>$C$5</f>
        <v>121.25</v>
      </c>
      <c r="D45" s="28">
        <f>(C45/100)*D41</f>
        <v>212.22388</v>
      </c>
      <c r="E45" s="247"/>
      <c r="F45" s="247"/>
      <c r="G45" s="247"/>
    </row>
    <row r="46" spans="2:7" ht="12.75">
      <c r="B46" s="17" t="s">
        <v>45</v>
      </c>
      <c r="C46" s="36"/>
      <c r="D46" s="37">
        <f>D45+D44+D43+D42+D41</f>
        <v>4693.65388</v>
      </c>
      <c r="E46" s="248"/>
      <c r="F46" s="248"/>
      <c r="G46" s="248"/>
    </row>
    <row r="47" spans="2:7" ht="12.75" customHeight="1">
      <c r="B47" s="17" t="s">
        <v>46</v>
      </c>
      <c r="C47" s="26"/>
      <c r="D47" s="28"/>
      <c r="E47" s="38" t="s">
        <v>47</v>
      </c>
      <c r="F47" s="39"/>
      <c r="G47" s="40"/>
    </row>
    <row r="48" spans="2:7" ht="12.75">
      <c r="B48" s="17" t="s">
        <v>1</v>
      </c>
      <c r="C48" s="36"/>
      <c r="D48" s="37">
        <f>D47+D46</f>
        <v>4693.65388</v>
      </c>
      <c r="E48" s="41"/>
      <c r="F48" s="42"/>
      <c r="G48" s="43"/>
    </row>
    <row r="49" spans="2:7" ht="12.75">
      <c r="B49" s="44" t="s">
        <v>48</v>
      </c>
      <c r="C49" s="45">
        <f>$C$6</f>
        <v>26.57</v>
      </c>
      <c r="D49" s="46">
        <f>C49*D48/100</f>
        <v>1247.10384</v>
      </c>
      <c r="E49" s="41"/>
      <c r="F49" s="42"/>
      <c r="G49" s="43"/>
    </row>
    <row r="50" spans="2:8" ht="38.25" customHeight="1">
      <c r="B50" s="47"/>
      <c r="C50" s="48"/>
      <c r="D50" s="49"/>
      <c r="E50" s="245" t="s">
        <v>47</v>
      </c>
      <c r="F50" s="245"/>
      <c r="G50" s="245"/>
      <c r="H50" s="51"/>
    </row>
    <row r="51" spans="2:7" ht="12.75">
      <c r="B51" s="52" t="s">
        <v>49</v>
      </c>
      <c r="C51" s="50"/>
      <c r="D51" s="53">
        <f>D49+D48</f>
        <v>5940.75772</v>
      </c>
      <c r="E51" s="246">
        <f>D51</f>
        <v>5940.76</v>
      </c>
      <c r="F51" s="246"/>
      <c r="G51" s="246"/>
    </row>
    <row r="52" ht="12.75">
      <c r="B52" s="117" t="s">
        <v>99</v>
      </c>
    </row>
    <row r="54" spans="5:7" ht="12.75">
      <c r="E54" s="243" t="s">
        <v>101</v>
      </c>
      <c r="F54" s="244"/>
      <c r="G54" s="244"/>
    </row>
    <row r="58" ht="12.75">
      <c r="B58" s="118" t="s">
        <v>100</v>
      </c>
    </row>
    <row r="59" ht="12.75">
      <c r="B59" s="118" t="s">
        <v>98</v>
      </c>
    </row>
    <row r="72" spans="2:7" ht="12.75">
      <c r="B72" s="5"/>
      <c r="C72" s="54"/>
      <c r="D72" s="55"/>
      <c r="E72" s="56"/>
      <c r="F72" s="56"/>
      <c r="G72" s="56"/>
    </row>
    <row r="73" spans="2:7" ht="12.75">
      <c r="B73" s="5"/>
      <c r="C73" s="54"/>
      <c r="D73" s="55"/>
      <c r="E73" s="56"/>
      <c r="F73" s="56"/>
      <c r="G73" s="56"/>
    </row>
    <row r="74" spans="2:7" ht="12.75">
      <c r="B74" s="5"/>
      <c r="C74" s="54"/>
      <c r="D74" s="55"/>
      <c r="E74" s="56"/>
      <c r="F74" s="56"/>
      <c r="G74" s="56"/>
    </row>
    <row r="75" spans="2:7" ht="12.75">
      <c r="B75" s="5"/>
      <c r="C75" s="54"/>
      <c r="D75" s="55"/>
      <c r="E75" s="56"/>
      <c r="F75" s="56"/>
      <c r="G75" s="56"/>
    </row>
    <row r="76" spans="2:7" ht="12.75">
      <c r="B76" s="5"/>
      <c r="C76" s="54"/>
      <c r="D76" s="55"/>
      <c r="E76" s="56"/>
      <c r="F76" s="56"/>
      <c r="G76" s="56"/>
    </row>
    <row r="77" spans="2:7" ht="12.75">
      <c r="B77" s="5"/>
      <c r="C77" s="54"/>
      <c r="D77" s="55"/>
      <c r="E77" s="56"/>
      <c r="F77" s="56"/>
      <c r="G77" s="56"/>
    </row>
    <row r="78" spans="2:7" ht="12.75">
      <c r="B78" s="5"/>
      <c r="C78" s="54"/>
      <c r="D78" s="55"/>
      <c r="E78" s="56"/>
      <c r="F78" s="56"/>
      <c r="G78" s="56"/>
    </row>
    <row r="79" spans="2:7" ht="12.75">
      <c r="B79" s="5"/>
      <c r="C79" s="54"/>
      <c r="D79" s="55"/>
      <c r="E79" s="56"/>
      <c r="F79" s="56"/>
      <c r="G79" s="56"/>
    </row>
    <row r="80" spans="2:7" ht="12.75">
      <c r="B80" s="5"/>
      <c r="C80" s="54"/>
      <c r="D80" s="55"/>
      <c r="E80" s="56"/>
      <c r="F80" s="56"/>
      <c r="G80" s="56"/>
    </row>
    <row r="81" spans="2:7" ht="12.75">
      <c r="B81" s="5"/>
      <c r="C81" s="54"/>
      <c r="D81" s="55"/>
      <c r="E81" s="56"/>
      <c r="F81" s="56"/>
      <c r="G81" s="56"/>
    </row>
  </sheetData>
  <sheetProtection/>
  <mergeCells count="21">
    <mergeCell ref="E46:G46"/>
    <mergeCell ref="B21:G21"/>
    <mergeCell ref="B39:G39"/>
    <mergeCell ref="E40:G40"/>
    <mergeCell ref="E50:G50"/>
    <mergeCell ref="E51:G51"/>
    <mergeCell ref="E41:G41"/>
    <mergeCell ref="E42:G42"/>
    <mergeCell ref="E43:G43"/>
    <mergeCell ref="E44:G44"/>
    <mergeCell ref="E45:G45"/>
    <mergeCell ref="E54:G54"/>
    <mergeCell ref="B1:G2"/>
    <mergeCell ref="B4:G4"/>
    <mergeCell ref="C5:D5"/>
    <mergeCell ref="C6:D6"/>
    <mergeCell ref="B13:E13"/>
    <mergeCell ref="B17:G17"/>
    <mergeCell ref="B18:G18"/>
    <mergeCell ref="D19:E19"/>
    <mergeCell ref="D20:E20"/>
  </mergeCells>
  <printOptions/>
  <pageMargins left="0.511811024" right="0.511811024" top="0.787401575" bottom="0.787401575" header="0.31496062" footer="0.31496062"/>
  <pageSetup fitToHeight="1" fitToWidth="1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zoomScalePageLayoutView="0" workbookViewId="0" topLeftCell="A28">
      <selection activeCell="C7" sqref="C7"/>
    </sheetView>
  </sheetViews>
  <sheetFormatPr defaultColWidth="9.140625" defaultRowHeight="12.75"/>
  <cols>
    <col min="1" max="1" width="1.7109375" style="4" customWidth="1"/>
    <col min="2" max="2" width="56.7109375" style="4" customWidth="1"/>
    <col min="3" max="3" width="14.8515625" style="6" customWidth="1"/>
    <col min="4" max="4" width="17.28125" style="7" bestFit="1" customWidth="1"/>
    <col min="5" max="5" width="11.00390625" style="8" customWidth="1"/>
    <col min="6" max="6" width="17.28125" style="8" customWidth="1"/>
    <col min="7" max="7" width="12.00390625" style="8" customWidth="1"/>
    <col min="8" max="8" width="9.140625" style="4" customWidth="1"/>
    <col min="9" max="9" width="0.2890625" style="4" customWidth="1"/>
    <col min="10" max="10" width="9.140625" style="4" hidden="1" customWidth="1"/>
    <col min="11" max="16384" width="9.140625" style="4" customWidth="1"/>
  </cols>
  <sheetData>
    <row r="1" spans="2:7" ht="12.75">
      <c r="B1" s="258" t="s">
        <v>11</v>
      </c>
      <c r="C1" s="258"/>
      <c r="D1" s="258"/>
      <c r="E1" s="258"/>
      <c r="F1" s="258"/>
      <c r="G1" s="258"/>
    </row>
    <row r="2" spans="2:7" ht="33.75" customHeight="1">
      <c r="B2" s="258"/>
      <c r="C2" s="258"/>
      <c r="D2" s="258"/>
      <c r="E2" s="258"/>
      <c r="F2" s="258"/>
      <c r="G2" s="258"/>
    </row>
    <row r="4" spans="2:7" ht="15">
      <c r="B4" s="259" t="s">
        <v>12</v>
      </c>
      <c r="C4" s="259"/>
      <c r="D4" s="259"/>
      <c r="E4" s="259"/>
      <c r="F4" s="259"/>
      <c r="G4" s="259"/>
    </row>
    <row r="5" spans="2:7" ht="15.75">
      <c r="B5" s="9" t="s">
        <v>13</v>
      </c>
      <c r="C5" s="260">
        <v>121.25</v>
      </c>
      <c r="D5" s="260"/>
      <c r="E5" s="10"/>
      <c r="F5" s="10"/>
      <c r="G5" s="10"/>
    </row>
    <row r="6" spans="2:7" ht="15.75">
      <c r="B6" s="9" t="s">
        <v>14</v>
      </c>
      <c r="C6" s="260">
        <v>26.57</v>
      </c>
      <c r="D6" s="260"/>
      <c r="E6" s="10"/>
      <c r="F6" s="10"/>
      <c r="G6" s="10"/>
    </row>
    <row r="7" ht="13.5" customHeight="1"/>
    <row r="8" ht="12.75" hidden="1"/>
    <row r="9" ht="12.75" hidden="1"/>
    <row r="10" ht="12.75" hidden="1"/>
    <row r="11" ht="12.75" hidden="1"/>
    <row r="12" ht="12.75" hidden="1"/>
    <row r="13" spans="2:5" ht="14.25" customHeight="1">
      <c r="B13" s="261" t="s">
        <v>52</v>
      </c>
      <c r="C13" s="262"/>
      <c r="D13" s="262"/>
      <c r="E13" s="263"/>
    </row>
    <row r="14" ht="13.5" customHeight="1"/>
    <row r="15" ht="12.75" hidden="1"/>
    <row r="17" spans="2:7" ht="12.75" customHeight="1">
      <c r="B17" s="264" t="s">
        <v>15</v>
      </c>
      <c r="C17" s="264"/>
      <c r="D17" s="264"/>
      <c r="E17" s="264"/>
      <c r="F17" s="264"/>
      <c r="G17" s="264"/>
    </row>
    <row r="18" spans="2:8" ht="12.75">
      <c r="B18" s="249"/>
      <c r="C18" s="249"/>
      <c r="D18" s="249"/>
      <c r="E18" s="249"/>
      <c r="F18" s="249"/>
      <c r="G18" s="249"/>
      <c r="H18" s="4" t="s">
        <v>16</v>
      </c>
    </row>
    <row r="19" spans="2:9" ht="12.75">
      <c r="B19" s="11" t="s">
        <v>17</v>
      </c>
      <c r="C19" s="11" t="s">
        <v>18</v>
      </c>
      <c r="D19" s="250" t="s">
        <v>19</v>
      </c>
      <c r="E19" s="251"/>
      <c r="F19" s="11" t="s">
        <v>20</v>
      </c>
      <c r="G19" s="11" t="s">
        <v>7</v>
      </c>
      <c r="H19" s="8" t="s">
        <v>16</v>
      </c>
      <c r="I19" s="8" t="s">
        <v>16</v>
      </c>
    </row>
    <row r="20" spans="2:9" ht="54" customHeight="1">
      <c r="B20" s="103" t="s">
        <v>91</v>
      </c>
      <c r="C20" s="110" t="s">
        <v>90</v>
      </c>
      <c r="D20" s="252" t="s">
        <v>3</v>
      </c>
      <c r="E20" s="253"/>
      <c r="F20" s="105" t="s">
        <v>103</v>
      </c>
      <c r="G20" s="57">
        <v>43313</v>
      </c>
      <c r="H20" s="12"/>
      <c r="I20" s="8"/>
    </row>
    <row r="21" spans="2:7" ht="4.5" customHeight="1">
      <c r="B21" s="254"/>
      <c r="C21" s="255"/>
      <c r="D21" s="255"/>
      <c r="E21" s="255"/>
      <c r="F21" s="255"/>
      <c r="G21" s="256"/>
    </row>
    <row r="22" spans="2:7" ht="25.5">
      <c r="B22" s="13" t="s">
        <v>21</v>
      </c>
      <c r="C22" s="14" t="s">
        <v>2</v>
      </c>
      <c r="D22" s="15" t="s">
        <v>22</v>
      </c>
      <c r="E22" s="14" t="s">
        <v>23</v>
      </c>
      <c r="F22" s="14" t="s">
        <v>24</v>
      </c>
      <c r="G22" s="16" t="s">
        <v>25</v>
      </c>
    </row>
    <row r="23" spans="2:7" ht="12.75">
      <c r="B23" s="17" t="s">
        <v>50</v>
      </c>
      <c r="C23" s="18" t="s">
        <v>9</v>
      </c>
      <c r="D23" s="19">
        <v>5.65</v>
      </c>
      <c r="E23" s="18">
        <v>17.79</v>
      </c>
      <c r="F23" s="18">
        <f>E23*D23</f>
        <v>100.51</v>
      </c>
      <c r="G23" s="20"/>
    </row>
    <row r="24" spans="2:7" ht="12.75">
      <c r="B24" s="17" t="s">
        <v>51</v>
      </c>
      <c r="C24" s="18" t="s">
        <v>9</v>
      </c>
      <c r="D24" s="19">
        <v>5.65</v>
      </c>
      <c r="E24" s="18">
        <v>13.19</v>
      </c>
      <c r="F24" s="18">
        <f>E24*D24</f>
        <v>74.52</v>
      </c>
      <c r="G24" s="20"/>
    </row>
    <row r="25" spans="2:7" ht="12.75">
      <c r="B25" s="17"/>
      <c r="C25" s="18"/>
      <c r="D25" s="19"/>
      <c r="E25" s="18"/>
      <c r="F25" s="18">
        <f>E25*D25</f>
        <v>0</v>
      </c>
      <c r="G25" s="20"/>
    </row>
    <row r="26" spans="2:7" ht="12.75">
      <c r="B26" s="21" t="s">
        <v>26</v>
      </c>
      <c r="C26" s="22"/>
      <c r="D26" s="23"/>
      <c r="E26" s="18"/>
      <c r="F26" s="24"/>
      <c r="G26" s="25">
        <f>SUM(F23:F25)</f>
        <v>175.03</v>
      </c>
    </row>
    <row r="27" spans="2:7" ht="12.75">
      <c r="B27" s="17" t="s">
        <v>27</v>
      </c>
      <c r="C27" s="26"/>
      <c r="D27" s="27"/>
      <c r="E27" s="18"/>
      <c r="F27" s="24"/>
      <c r="G27" s="22" t="s">
        <v>28</v>
      </c>
    </row>
    <row r="28" spans="2:7" ht="38.25">
      <c r="B28" s="17" t="s">
        <v>92</v>
      </c>
      <c r="C28" s="18" t="s">
        <v>3</v>
      </c>
      <c r="D28" s="19">
        <v>1</v>
      </c>
      <c r="E28" s="18">
        <v>4579.07</v>
      </c>
      <c r="F28" s="18">
        <f>E28*D28</f>
        <v>4579.07</v>
      </c>
      <c r="G28" s="26"/>
    </row>
    <row r="29" spans="2:8" s="108" customFormat="1" ht="12.75">
      <c r="B29" s="21" t="s">
        <v>29</v>
      </c>
      <c r="C29" s="22"/>
      <c r="D29" s="29"/>
      <c r="E29" s="26"/>
      <c r="F29" s="26"/>
      <c r="G29" s="25">
        <f>SUM(F28:F28)</f>
        <v>4579.07</v>
      </c>
      <c r="H29" s="109"/>
    </row>
    <row r="30" spans="2:7" ht="12.75">
      <c r="B30" s="17" t="s">
        <v>30</v>
      </c>
      <c r="C30" s="26"/>
      <c r="D30" s="30"/>
      <c r="E30" s="26"/>
      <c r="F30" s="26"/>
      <c r="G30" s="22" t="s">
        <v>31</v>
      </c>
    </row>
    <row r="31" spans="2:7" ht="12.75">
      <c r="B31" s="17"/>
      <c r="C31" s="18"/>
      <c r="D31" s="28"/>
      <c r="E31" s="18"/>
      <c r="F31" s="18">
        <f>E31*D31</f>
        <v>0</v>
      </c>
      <c r="G31" s="20"/>
    </row>
    <row r="32" spans="2:7" ht="12.75">
      <c r="B32" s="17"/>
      <c r="C32" s="18"/>
      <c r="D32" s="28"/>
      <c r="E32" s="18"/>
      <c r="F32" s="18">
        <f>E32*D32</f>
        <v>0</v>
      </c>
      <c r="G32" s="20"/>
    </row>
    <row r="33" spans="2:7" ht="12.75">
      <c r="B33" s="21" t="s">
        <v>32</v>
      </c>
      <c r="C33" s="22"/>
      <c r="D33" s="29"/>
      <c r="E33" s="26"/>
      <c r="F33" s="26"/>
      <c r="G33" s="25">
        <f>SUM(F31:F32)</f>
        <v>0</v>
      </c>
    </row>
    <row r="34" spans="2:7" ht="12.75">
      <c r="B34" s="17"/>
      <c r="C34" s="26"/>
      <c r="D34" s="30"/>
      <c r="E34" s="26"/>
      <c r="F34" s="26"/>
      <c r="G34" s="26"/>
    </row>
    <row r="35" spans="2:7" ht="12.75">
      <c r="B35" s="17" t="s">
        <v>33</v>
      </c>
      <c r="C35" s="26"/>
      <c r="D35" s="30"/>
      <c r="E35" s="26"/>
      <c r="F35" s="26"/>
      <c r="G35" s="22" t="s">
        <v>34</v>
      </c>
    </row>
    <row r="36" spans="2:7" ht="12.75">
      <c r="B36" s="17"/>
      <c r="C36" s="18"/>
      <c r="D36" s="28"/>
      <c r="E36" s="18"/>
      <c r="F36" s="18">
        <f>E36*D36</f>
        <v>0</v>
      </c>
      <c r="G36" s="20"/>
    </row>
    <row r="37" spans="2:7" ht="12.75">
      <c r="B37" s="17"/>
      <c r="C37" s="18"/>
      <c r="D37" s="28"/>
      <c r="E37" s="18"/>
      <c r="F37" s="18">
        <f>E37*D37</f>
        <v>0</v>
      </c>
      <c r="G37" s="20"/>
    </row>
    <row r="38" spans="2:7" ht="12.75">
      <c r="B38" s="31" t="s">
        <v>35</v>
      </c>
      <c r="C38" s="32"/>
      <c r="D38" s="33"/>
      <c r="E38" s="32"/>
      <c r="F38" s="32"/>
      <c r="G38" s="34">
        <f>SUM(F36:F37)</f>
        <v>0</v>
      </c>
    </row>
    <row r="39" spans="2:7" ht="4.5" customHeight="1">
      <c r="B39" s="254"/>
      <c r="C39" s="255"/>
      <c r="D39" s="255"/>
      <c r="E39" s="255"/>
      <c r="F39" s="255"/>
      <c r="G39" s="256"/>
    </row>
    <row r="40" spans="2:7" ht="12.75">
      <c r="B40" s="13" t="s">
        <v>36</v>
      </c>
      <c r="C40" s="14" t="s">
        <v>37</v>
      </c>
      <c r="D40" s="15" t="s">
        <v>38</v>
      </c>
      <c r="E40" s="257" t="s">
        <v>39</v>
      </c>
      <c r="F40" s="257"/>
      <c r="G40" s="257"/>
    </row>
    <row r="41" spans="2:7" ht="12.75">
      <c r="B41" s="17" t="s">
        <v>40</v>
      </c>
      <c r="C41" s="26"/>
      <c r="D41" s="28">
        <f>G26</f>
        <v>175.03</v>
      </c>
      <c r="E41" s="247"/>
      <c r="F41" s="247"/>
      <c r="G41" s="247"/>
    </row>
    <row r="42" spans="2:7" ht="12.75">
      <c r="B42" s="17" t="s">
        <v>41</v>
      </c>
      <c r="C42" s="26"/>
      <c r="D42" s="28">
        <f>G29</f>
        <v>4579.07</v>
      </c>
      <c r="E42" s="247"/>
      <c r="F42" s="247"/>
      <c r="G42" s="247"/>
    </row>
    <row r="43" spans="2:7" ht="12.75">
      <c r="B43" s="17" t="s">
        <v>42</v>
      </c>
      <c r="C43" s="26"/>
      <c r="D43" s="28">
        <f>G38</f>
        <v>0</v>
      </c>
      <c r="E43" s="247"/>
      <c r="F43" s="247"/>
      <c r="G43" s="247"/>
    </row>
    <row r="44" spans="2:7" ht="12.75">
      <c r="B44" s="17" t="s">
        <v>43</v>
      </c>
      <c r="C44" s="35"/>
      <c r="D44" s="28">
        <f>G38</f>
        <v>0</v>
      </c>
      <c r="E44" s="247"/>
      <c r="F44" s="247"/>
      <c r="G44" s="247"/>
    </row>
    <row r="45" spans="2:7" ht="12.75">
      <c r="B45" s="17" t="s">
        <v>44</v>
      </c>
      <c r="C45" s="35">
        <f>$C$5</f>
        <v>121.25</v>
      </c>
      <c r="D45" s="28">
        <f>(C45/100)*D41</f>
        <v>212.22388</v>
      </c>
      <c r="E45" s="247"/>
      <c r="F45" s="247"/>
      <c r="G45" s="247"/>
    </row>
    <row r="46" spans="2:7" ht="12.75">
      <c r="B46" s="17" t="s">
        <v>45</v>
      </c>
      <c r="C46" s="36"/>
      <c r="D46" s="37">
        <f>D45+D44+D43+D42+D41</f>
        <v>4966.32388</v>
      </c>
      <c r="E46" s="248"/>
      <c r="F46" s="248"/>
      <c r="G46" s="248"/>
    </row>
    <row r="47" spans="2:7" ht="12.75" customHeight="1">
      <c r="B47" s="17" t="s">
        <v>46</v>
      </c>
      <c r="C47" s="26"/>
      <c r="D47" s="28"/>
      <c r="E47" s="38" t="s">
        <v>47</v>
      </c>
      <c r="F47" s="39"/>
      <c r="G47" s="40"/>
    </row>
    <row r="48" spans="2:7" ht="12.75">
      <c r="B48" s="17" t="s">
        <v>1</v>
      </c>
      <c r="C48" s="36"/>
      <c r="D48" s="37">
        <f>D47+D46</f>
        <v>4966.32388</v>
      </c>
      <c r="E48" s="41"/>
      <c r="F48" s="42"/>
      <c r="G48" s="43"/>
    </row>
    <row r="49" spans="2:7" ht="12.75">
      <c r="B49" s="44" t="s">
        <v>48</v>
      </c>
      <c r="C49" s="45">
        <f>$C$6</f>
        <v>26.57</v>
      </c>
      <c r="D49" s="46">
        <f>C49*D48/100</f>
        <v>1319.55225</v>
      </c>
      <c r="E49" s="41"/>
      <c r="F49" s="42"/>
      <c r="G49" s="43"/>
    </row>
    <row r="50" spans="2:8" ht="38.25" customHeight="1">
      <c r="B50" s="47"/>
      <c r="C50" s="48"/>
      <c r="D50" s="49"/>
      <c r="E50" s="245" t="s">
        <v>47</v>
      </c>
      <c r="F50" s="245"/>
      <c r="G50" s="245"/>
      <c r="H50" s="51"/>
    </row>
    <row r="51" spans="2:7" ht="12.75">
      <c r="B51" s="52" t="s">
        <v>49</v>
      </c>
      <c r="C51" s="50"/>
      <c r="D51" s="53">
        <f>D49+D48</f>
        <v>6285.87613</v>
      </c>
      <c r="E51" s="246">
        <f>D51</f>
        <v>6285.88</v>
      </c>
      <c r="F51" s="246"/>
      <c r="G51" s="246"/>
    </row>
    <row r="52" ht="12.75">
      <c r="B52" s="117" t="s">
        <v>99</v>
      </c>
    </row>
    <row r="54" spans="5:7" ht="12.75">
      <c r="E54" s="243" t="s">
        <v>101</v>
      </c>
      <c r="F54" s="244"/>
      <c r="G54" s="244"/>
    </row>
    <row r="58" ht="12.75">
      <c r="B58" s="118" t="s">
        <v>100</v>
      </c>
    </row>
    <row r="59" ht="12.75">
      <c r="B59" s="118" t="s">
        <v>98</v>
      </c>
    </row>
    <row r="72" spans="2:7" ht="12.75">
      <c r="B72" s="5"/>
      <c r="C72" s="54"/>
      <c r="D72" s="55"/>
      <c r="E72" s="56"/>
      <c r="F72" s="56"/>
      <c r="G72" s="56"/>
    </row>
    <row r="73" spans="2:7" ht="12.75">
      <c r="B73" s="5"/>
      <c r="C73" s="54"/>
      <c r="D73" s="55"/>
      <c r="E73" s="56"/>
      <c r="F73" s="56"/>
      <c r="G73" s="56"/>
    </row>
    <row r="74" spans="2:7" ht="12.75">
      <c r="B74" s="5"/>
      <c r="C74" s="54"/>
      <c r="D74" s="55"/>
      <c r="E74" s="56"/>
      <c r="F74" s="56"/>
      <c r="G74" s="56"/>
    </row>
    <row r="75" spans="2:7" ht="12.75">
      <c r="B75" s="5"/>
      <c r="C75" s="54"/>
      <c r="D75" s="55"/>
      <c r="E75" s="56"/>
      <c r="F75" s="56"/>
      <c r="G75" s="56"/>
    </row>
    <row r="76" spans="2:7" ht="12.75">
      <c r="B76" s="5"/>
      <c r="C76" s="54"/>
      <c r="D76" s="55"/>
      <c r="E76" s="56"/>
      <c r="F76" s="56"/>
      <c r="G76" s="56"/>
    </row>
    <row r="77" spans="2:7" ht="12.75">
      <c r="B77" s="5"/>
      <c r="C77" s="54"/>
      <c r="D77" s="55"/>
      <c r="E77" s="56"/>
      <c r="F77" s="56"/>
      <c r="G77" s="56"/>
    </row>
    <row r="78" spans="2:7" ht="12.75">
      <c r="B78" s="5"/>
      <c r="C78" s="54"/>
      <c r="D78" s="55"/>
      <c r="E78" s="56"/>
      <c r="F78" s="56"/>
      <c r="G78" s="56"/>
    </row>
    <row r="79" spans="2:7" ht="12.75">
      <c r="B79" s="5"/>
      <c r="C79" s="54"/>
      <c r="D79" s="55"/>
      <c r="E79" s="56"/>
      <c r="F79" s="56"/>
      <c r="G79" s="56"/>
    </row>
    <row r="80" spans="2:7" ht="12.75">
      <c r="B80" s="5"/>
      <c r="C80" s="54"/>
      <c r="D80" s="55"/>
      <c r="E80" s="56"/>
      <c r="F80" s="56"/>
      <c r="G80" s="56"/>
    </row>
    <row r="81" spans="2:7" ht="12.75">
      <c r="B81" s="5"/>
      <c r="C81" s="54"/>
      <c r="D81" s="55"/>
      <c r="E81" s="56"/>
      <c r="F81" s="56"/>
      <c r="G81" s="56"/>
    </row>
  </sheetData>
  <sheetProtection/>
  <mergeCells count="21">
    <mergeCell ref="E46:G46"/>
    <mergeCell ref="B21:G21"/>
    <mergeCell ref="B39:G39"/>
    <mergeCell ref="E40:G40"/>
    <mergeCell ref="E50:G50"/>
    <mergeCell ref="E51:G51"/>
    <mergeCell ref="E41:G41"/>
    <mergeCell ref="E42:G42"/>
    <mergeCell ref="E43:G43"/>
    <mergeCell ref="E44:G44"/>
    <mergeCell ref="E45:G45"/>
    <mergeCell ref="E54:G54"/>
    <mergeCell ref="B1:G2"/>
    <mergeCell ref="B4:G4"/>
    <mergeCell ref="C5:D5"/>
    <mergeCell ref="C6:D6"/>
    <mergeCell ref="B13:E13"/>
    <mergeCell ref="B17:G17"/>
    <mergeCell ref="B18:G18"/>
    <mergeCell ref="D19:E19"/>
    <mergeCell ref="D20:E20"/>
  </mergeCells>
  <printOptions/>
  <pageMargins left="0.511811024" right="0.511811024" top="0.787401575" bottom="0.787401575" header="0.31496062" footer="0.31496062"/>
  <pageSetup fitToHeight="1" fitToWidth="1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zoomScalePageLayoutView="0" workbookViewId="0" topLeftCell="A13">
      <selection activeCell="E28" sqref="E28"/>
    </sheetView>
  </sheetViews>
  <sheetFormatPr defaultColWidth="9.140625" defaultRowHeight="12.75"/>
  <cols>
    <col min="1" max="1" width="1.7109375" style="4" customWidth="1"/>
    <col min="2" max="2" width="56.7109375" style="4" customWidth="1"/>
    <col min="3" max="3" width="14.8515625" style="6" customWidth="1"/>
    <col min="4" max="4" width="17.28125" style="7" bestFit="1" customWidth="1"/>
    <col min="5" max="5" width="11.00390625" style="8" customWidth="1"/>
    <col min="6" max="6" width="17.28125" style="8" customWidth="1"/>
    <col min="7" max="7" width="12.00390625" style="8" customWidth="1"/>
    <col min="8" max="8" width="9.140625" style="4" customWidth="1"/>
    <col min="9" max="9" width="0.2890625" style="4" customWidth="1"/>
    <col min="10" max="10" width="9.140625" style="4" hidden="1" customWidth="1"/>
    <col min="11" max="16384" width="9.140625" style="4" customWidth="1"/>
  </cols>
  <sheetData>
    <row r="1" spans="2:7" ht="12.75">
      <c r="B1" s="258" t="s">
        <v>11</v>
      </c>
      <c r="C1" s="258"/>
      <c r="D1" s="258"/>
      <c r="E1" s="258"/>
      <c r="F1" s="258"/>
      <c r="G1" s="258"/>
    </row>
    <row r="2" spans="2:7" ht="33.75" customHeight="1">
      <c r="B2" s="258"/>
      <c r="C2" s="258"/>
      <c r="D2" s="258"/>
      <c r="E2" s="258"/>
      <c r="F2" s="258"/>
      <c r="G2" s="258"/>
    </row>
    <row r="4" spans="2:7" ht="15">
      <c r="B4" s="259" t="s">
        <v>12</v>
      </c>
      <c r="C4" s="259"/>
      <c r="D4" s="259"/>
      <c r="E4" s="259"/>
      <c r="F4" s="259"/>
      <c r="G4" s="259"/>
    </row>
    <row r="5" spans="2:7" ht="15.75">
      <c r="B5" s="9" t="s">
        <v>13</v>
      </c>
      <c r="C5" s="260">
        <v>121.25</v>
      </c>
      <c r="D5" s="260"/>
      <c r="E5" s="10"/>
      <c r="F5" s="10"/>
      <c r="G5" s="10"/>
    </row>
    <row r="6" spans="2:7" ht="15.75">
      <c r="B6" s="9" t="s">
        <v>14</v>
      </c>
      <c r="C6" s="260">
        <v>26.57</v>
      </c>
      <c r="D6" s="260"/>
      <c r="E6" s="10"/>
      <c r="F6" s="10"/>
      <c r="G6" s="10"/>
    </row>
    <row r="7" ht="13.5" customHeight="1"/>
    <row r="8" ht="12.75" hidden="1"/>
    <row r="9" ht="12.75" hidden="1"/>
    <row r="10" ht="12.75" hidden="1"/>
    <row r="11" ht="12.75" hidden="1"/>
    <row r="12" ht="12.75" hidden="1"/>
    <row r="13" spans="2:5" ht="14.25" customHeight="1">
      <c r="B13" s="261" t="s">
        <v>52</v>
      </c>
      <c r="C13" s="262"/>
      <c r="D13" s="262"/>
      <c r="E13" s="263"/>
    </row>
    <row r="14" ht="13.5" customHeight="1"/>
    <row r="15" ht="12.75" hidden="1"/>
    <row r="17" spans="2:7" ht="12.75" customHeight="1">
      <c r="B17" s="264" t="s">
        <v>15</v>
      </c>
      <c r="C17" s="264"/>
      <c r="D17" s="264"/>
      <c r="E17" s="264"/>
      <c r="F17" s="264"/>
      <c r="G17" s="264"/>
    </row>
    <row r="18" spans="2:8" ht="12.75">
      <c r="B18" s="249"/>
      <c r="C18" s="249"/>
      <c r="D18" s="249"/>
      <c r="E18" s="249"/>
      <c r="F18" s="249"/>
      <c r="G18" s="249"/>
      <c r="H18" s="4" t="s">
        <v>16</v>
      </c>
    </row>
    <row r="19" spans="2:9" ht="12.75">
      <c r="B19" s="11" t="s">
        <v>17</v>
      </c>
      <c r="C19" s="11" t="s">
        <v>18</v>
      </c>
      <c r="D19" s="250" t="s">
        <v>19</v>
      </c>
      <c r="E19" s="251"/>
      <c r="F19" s="11" t="s">
        <v>20</v>
      </c>
      <c r="G19" s="11" t="s">
        <v>7</v>
      </c>
      <c r="H19" s="8" t="s">
        <v>16</v>
      </c>
      <c r="I19" s="8" t="s">
        <v>16</v>
      </c>
    </row>
    <row r="20" spans="2:9" ht="54" customHeight="1">
      <c r="B20" s="103" t="s">
        <v>93</v>
      </c>
      <c r="C20" s="110" t="s">
        <v>81</v>
      </c>
      <c r="D20" s="252" t="s">
        <v>3</v>
      </c>
      <c r="E20" s="253"/>
      <c r="F20" s="105" t="s">
        <v>102</v>
      </c>
      <c r="G20" s="57">
        <v>43313</v>
      </c>
      <c r="H20" s="12"/>
      <c r="I20" s="8"/>
    </row>
    <row r="21" spans="2:7" ht="4.5" customHeight="1">
      <c r="B21" s="254"/>
      <c r="C21" s="255"/>
      <c r="D21" s="255"/>
      <c r="E21" s="255"/>
      <c r="F21" s="255"/>
      <c r="G21" s="256"/>
    </row>
    <row r="22" spans="2:7" ht="25.5">
      <c r="B22" s="13" t="s">
        <v>21</v>
      </c>
      <c r="C22" s="14" t="s">
        <v>2</v>
      </c>
      <c r="D22" s="15" t="s">
        <v>22</v>
      </c>
      <c r="E22" s="14" t="s">
        <v>23</v>
      </c>
      <c r="F22" s="14" t="s">
        <v>24</v>
      </c>
      <c r="G22" s="16" t="s">
        <v>25</v>
      </c>
    </row>
    <row r="23" spans="2:7" ht="12.75">
      <c r="B23" s="17" t="s">
        <v>50</v>
      </c>
      <c r="C23" s="18" t="s">
        <v>9</v>
      </c>
      <c r="D23" s="19">
        <v>5.65</v>
      </c>
      <c r="E23" s="18">
        <v>17.79</v>
      </c>
      <c r="F23" s="18">
        <f>E23*D23</f>
        <v>100.51</v>
      </c>
      <c r="G23" s="20"/>
    </row>
    <row r="24" spans="2:7" ht="12.75">
      <c r="B24" s="17" t="s">
        <v>51</v>
      </c>
      <c r="C24" s="18" t="s">
        <v>9</v>
      </c>
      <c r="D24" s="19">
        <v>5.65</v>
      </c>
      <c r="E24" s="18">
        <v>13.19</v>
      </c>
      <c r="F24" s="18">
        <f>E24*D24</f>
        <v>74.52</v>
      </c>
      <c r="G24" s="20"/>
    </row>
    <row r="25" spans="2:7" ht="12.75">
      <c r="B25" s="17"/>
      <c r="C25" s="18"/>
      <c r="D25" s="19"/>
      <c r="E25" s="18"/>
      <c r="F25" s="18">
        <f>E25*D25</f>
        <v>0</v>
      </c>
      <c r="G25" s="20"/>
    </row>
    <row r="26" spans="2:7" ht="12.75">
      <c r="B26" s="21" t="s">
        <v>26</v>
      </c>
      <c r="C26" s="22"/>
      <c r="D26" s="23"/>
      <c r="E26" s="18"/>
      <c r="F26" s="24"/>
      <c r="G26" s="25">
        <f>SUM(F23:F25)</f>
        <v>175.03</v>
      </c>
    </row>
    <row r="27" spans="2:7" ht="12.75">
      <c r="B27" s="17" t="s">
        <v>27</v>
      </c>
      <c r="C27" s="26"/>
      <c r="D27" s="27"/>
      <c r="E27" s="18"/>
      <c r="F27" s="24"/>
      <c r="G27" s="22" t="s">
        <v>28</v>
      </c>
    </row>
    <row r="28" spans="2:7" ht="25.5">
      <c r="B28" s="17" t="s">
        <v>83</v>
      </c>
      <c r="C28" s="18" t="s">
        <v>3</v>
      </c>
      <c r="D28" s="19">
        <v>1</v>
      </c>
      <c r="E28" s="18">
        <v>1294.21</v>
      </c>
      <c r="F28" s="18">
        <f>E28*D28</f>
        <v>1294.21</v>
      </c>
      <c r="G28" s="26"/>
    </row>
    <row r="29" spans="2:8" s="108" customFormat="1" ht="12.75">
      <c r="B29" s="21" t="s">
        <v>29</v>
      </c>
      <c r="C29" s="22"/>
      <c r="D29" s="29"/>
      <c r="E29" s="26"/>
      <c r="F29" s="26"/>
      <c r="G29" s="25">
        <f>SUM(F28:F28)</f>
        <v>1294.21</v>
      </c>
      <c r="H29" s="109"/>
    </row>
    <row r="30" spans="2:7" ht="12.75">
      <c r="B30" s="17" t="s">
        <v>30</v>
      </c>
      <c r="C30" s="26"/>
      <c r="D30" s="30"/>
      <c r="E30" s="26"/>
      <c r="F30" s="26"/>
      <c r="G30" s="22" t="s">
        <v>31</v>
      </c>
    </row>
    <row r="31" spans="2:7" ht="12.75">
      <c r="B31" s="17"/>
      <c r="C31" s="18"/>
      <c r="D31" s="28"/>
      <c r="E31" s="18"/>
      <c r="F31" s="18">
        <f>E31*D31</f>
        <v>0</v>
      </c>
      <c r="G31" s="20"/>
    </row>
    <row r="32" spans="2:7" ht="12.75">
      <c r="B32" s="17"/>
      <c r="C32" s="18"/>
      <c r="D32" s="28"/>
      <c r="E32" s="18"/>
      <c r="F32" s="18">
        <f>E32*D32</f>
        <v>0</v>
      </c>
      <c r="G32" s="20"/>
    </row>
    <row r="33" spans="2:7" ht="12.75">
      <c r="B33" s="21" t="s">
        <v>32</v>
      </c>
      <c r="C33" s="22"/>
      <c r="D33" s="29"/>
      <c r="E33" s="26"/>
      <c r="F33" s="26"/>
      <c r="G33" s="25">
        <f>SUM(F31:F32)</f>
        <v>0</v>
      </c>
    </row>
    <row r="34" spans="2:7" ht="12.75">
      <c r="B34" s="17"/>
      <c r="C34" s="26"/>
      <c r="D34" s="30"/>
      <c r="E34" s="26"/>
      <c r="F34" s="26"/>
      <c r="G34" s="26"/>
    </row>
    <row r="35" spans="2:7" ht="12.75">
      <c r="B35" s="17" t="s">
        <v>33</v>
      </c>
      <c r="C35" s="26"/>
      <c r="D35" s="30"/>
      <c r="E35" s="26"/>
      <c r="F35" s="26"/>
      <c r="G35" s="22" t="s">
        <v>34</v>
      </c>
    </row>
    <row r="36" spans="2:7" ht="12.75">
      <c r="B36" s="17"/>
      <c r="C36" s="18"/>
      <c r="D36" s="28"/>
      <c r="E36" s="18"/>
      <c r="F36" s="18">
        <f>E36*D36</f>
        <v>0</v>
      </c>
      <c r="G36" s="20"/>
    </row>
    <row r="37" spans="2:7" ht="12.75">
      <c r="B37" s="17"/>
      <c r="C37" s="18"/>
      <c r="D37" s="28"/>
      <c r="E37" s="18"/>
      <c r="F37" s="18">
        <f>E37*D37</f>
        <v>0</v>
      </c>
      <c r="G37" s="20"/>
    </row>
    <row r="38" spans="2:7" ht="12.75">
      <c r="B38" s="31" t="s">
        <v>35</v>
      </c>
      <c r="C38" s="32"/>
      <c r="D38" s="33"/>
      <c r="E38" s="32"/>
      <c r="F38" s="32"/>
      <c r="G38" s="34">
        <f>SUM(F36:F37)</f>
        <v>0</v>
      </c>
    </row>
    <row r="39" spans="2:7" ht="4.5" customHeight="1">
      <c r="B39" s="254"/>
      <c r="C39" s="255"/>
      <c r="D39" s="255"/>
      <c r="E39" s="255"/>
      <c r="F39" s="255"/>
      <c r="G39" s="256"/>
    </row>
    <row r="40" spans="2:7" ht="12.75">
      <c r="B40" s="13" t="s">
        <v>36</v>
      </c>
      <c r="C40" s="14" t="s">
        <v>37</v>
      </c>
      <c r="D40" s="15" t="s">
        <v>38</v>
      </c>
      <c r="E40" s="257" t="s">
        <v>39</v>
      </c>
      <c r="F40" s="257"/>
      <c r="G40" s="257"/>
    </row>
    <row r="41" spans="2:7" ht="12.75">
      <c r="B41" s="17" t="s">
        <v>40</v>
      </c>
      <c r="C41" s="26"/>
      <c r="D41" s="28">
        <f>G26</f>
        <v>175.03</v>
      </c>
      <c r="E41" s="247"/>
      <c r="F41" s="247"/>
      <c r="G41" s="247"/>
    </row>
    <row r="42" spans="2:7" ht="12.75">
      <c r="B42" s="17" t="s">
        <v>41</v>
      </c>
      <c r="C42" s="26"/>
      <c r="D42" s="28">
        <f>G29</f>
        <v>1294.21</v>
      </c>
      <c r="E42" s="247"/>
      <c r="F42" s="247"/>
      <c r="G42" s="247"/>
    </row>
    <row r="43" spans="2:7" ht="12.75">
      <c r="B43" s="17" t="s">
        <v>42</v>
      </c>
      <c r="C43" s="26"/>
      <c r="D43" s="28">
        <f>G38</f>
        <v>0</v>
      </c>
      <c r="E43" s="247"/>
      <c r="F43" s="247"/>
      <c r="G43" s="247"/>
    </row>
    <row r="44" spans="2:7" ht="12.75">
      <c r="B44" s="17" t="s">
        <v>43</v>
      </c>
      <c r="C44" s="35"/>
      <c r="D44" s="28">
        <f>G38</f>
        <v>0</v>
      </c>
      <c r="E44" s="247"/>
      <c r="F44" s="247"/>
      <c r="G44" s="247"/>
    </row>
    <row r="45" spans="2:7" ht="12.75">
      <c r="B45" s="17" t="s">
        <v>44</v>
      </c>
      <c r="C45" s="35">
        <f>$C$5</f>
        <v>121.25</v>
      </c>
      <c r="D45" s="28">
        <f>(C45/100)*D41</f>
        <v>212.22388</v>
      </c>
      <c r="E45" s="247"/>
      <c r="F45" s="247"/>
      <c r="G45" s="247"/>
    </row>
    <row r="46" spans="2:7" ht="12.75">
      <c r="B46" s="17" t="s">
        <v>45</v>
      </c>
      <c r="C46" s="36"/>
      <c r="D46" s="37">
        <f>D45+D44+D43+D42+D41</f>
        <v>1681.46388</v>
      </c>
      <c r="E46" s="248"/>
      <c r="F46" s="248"/>
      <c r="G46" s="248"/>
    </row>
    <row r="47" spans="2:7" ht="12.75" customHeight="1">
      <c r="B47" s="17" t="s">
        <v>46</v>
      </c>
      <c r="C47" s="26"/>
      <c r="D47" s="28"/>
      <c r="E47" s="38" t="s">
        <v>47</v>
      </c>
      <c r="F47" s="39"/>
      <c r="G47" s="40"/>
    </row>
    <row r="48" spans="2:7" ht="12.75">
      <c r="B48" s="17" t="s">
        <v>1</v>
      </c>
      <c r="C48" s="36"/>
      <c r="D48" s="37">
        <f>D47+D46</f>
        <v>1681.46388</v>
      </c>
      <c r="E48" s="41"/>
      <c r="F48" s="42"/>
      <c r="G48" s="43"/>
    </row>
    <row r="49" spans="2:7" ht="12.75">
      <c r="B49" s="44" t="s">
        <v>48</v>
      </c>
      <c r="C49" s="45">
        <f>$C$6</f>
        <v>26.57</v>
      </c>
      <c r="D49" s="46">
        <f>C49*D48/100</f>
        <v>446.76495</v>
      </c>
      <c r="E49" s="41"/>
      <c r="F49" s="42"/>
      <c r="G49" s="43"/>
    </row>
    <row r="50" spans="2:8" ht="38.25" customHeight="1">
      <c r="B50" s="47"/>
      <c r="C50" s="48"/>
      <c r="D50" s="49"/>
      <c r="E50" s="245" t="s">
        <v>47</v>
      </c>
      <c r="F50" s="245"/>
      <c r="G50" s="245"/>
      <c r="H50" s="51"/>
    </row>
    <row r="51" spans="2:7" ht="12.75">
      <c r="B51" s="52" t="s">
        <v>49</v>
      </c>
      <c r="C51" s="50"/>
      <c r="D51" s="53">
        <f>D49+D48</f>
        <v>2128.22883</v>
      </c>
      <c r="E51" s="246">
        <f>D51</f>
        <v>2128.23</v>
      </c>
      <c r="F51" s="246"/>
      <c r="G51" s="246"/>
    </row>
    <row r="52" ht="12.75">
      <c r="B52" s="117" t="s">
        <v>99</v>
      </c>
    </row>
    <row r="54" spans="5:7" ht="12.75">
      <c r="E54" s="243" t="s">
        <v>101</v>
      </c>
      <c r="F54" s="244"/>
      <c r="G54" s="244"/>
    </row>
    <row r="58" ht="12.75">
      <c r="B58" s="118" t="s">
        <v>100</v>
      </c>
    </row>
    <row r="59" ht="12.75">
      <c r="B59" s="118" t="s">
        <v>98</v>
      </c>
    </row>
    <row r="72" spans="2:7" ht="12.75">
      <c r="B72" s="5"/>
      <c r="C72" s="54"/>
      <c r="D72" s="55"/>
      <c r="E72" s="56"/>
      <c r="F72" s="56"/>
      <c r="G72" s="56"/>
    </row>
    <row r="73" spans="2:7" ht="12.75">
      <c r="B73" s="5"/>
      <c r="C73" s="54"/>
      <c r="D73" s="55"/>
      <c r="E73" s="56"/>
      <c r="F73" s="56"/>
      <c r="G73" s="56"/>
    </row>
    <row r="74" spans="2:7" ht="12.75">
      <c r="B74" s="5"/>
      <c r="C74" s="54"/>
      <c r="D74" s="55"/>
      <c r="E74" s="56"/>
      <c r="F74" s="56"/>
      <c r="G74" s="56"/>
    </row>
    <row r="75" spans="2:7" ht="12.75">
      <c r="B75" s="5"/>
      <c r="C75" s="54"/>
      <c r="D75" s="55"/>
      <c r="E75" s="56"/>
      <c r="F75" s="56"/>
      <c r="G75" s="56"/>
    </row>
    <row r="76" spans="2:7" ht="12.75">
      <c r="B76" s="5"/>
      <c r="C76" s="54"/>
      <c r="D76" s="55"/>
      <c r="E76" s="56"/>
      <c r="F76" s="56"/>
      <c r="G76" s="56"/>
    </row>
    <row r="77" spans="2:7" ht="12.75">
      <c r="B77" s="5"/>
      <c r="C77" s="54"/>
      <c r="D77" s="55"/>
      <c r="E77" s="56"/>
      <c r="F77" s="56"/>
      <c r="G77" s="56"/>
    </row>
    <row r="78" spans="2:7" ht="12.75">
      <c r="B78" s="5"/>
      <c r="C78" s="54"/>
      <c r="D78" s="55"/>
      <c r="E78" s="56"/>
      <c r="F78" s="56"/>
      <c r="G78" s="56"/>
    </row>
    <row r="79" spans="2:7" ht="12.75">
      <c r="B79" s="5"/>
      <c r="C79" s="54"/>
      <c r="D79" s="55"/>
      <c r="E79" s="56"/>
      <c r="F79" s="56"/>
      <c r="G79" s="56"/>
    </row>
    <row r="80" spans="2:7" ht="12.75">
      <c r="B80" s="5"/>
      <c r="C80" s="54"/>
      <c r="D80" s="55"/>
      <c r="E80" s="56"/>
      <c r="F80" s="56"/>
      <c r="G80" s="56"/>
    </row>
    <row r="81" spans="2:7" ht="12.75">
      <c r="B81" s="5"/>
      <c r="C81" s="54"/>
      <c r="D81" s="55"/>
      <c r="E81" s="56"/>
      <c r="F81" s="56"/>
      <c r="G81" s="56"/>
    </row>
  </sheetData>
  <sheetProtection/>
  <mergeCells count="21">
    <mergeCell ref="E46:G46"/>
    <mergeCell ref="B21:G21"/>
    <mergeCell ref="B39:G39"/>
    <mergeCell ref="E40:G40"/>
    <mergeCell ref="E50:G50"/>
    <mergeCell ref="E51:G51"/>
    <mergeCell ref="E41:G41"/>
    <mergeCell ref="E42:G42"/>
    <mergeCell ref="E43:G43"/>
    <mergeCell ref="E44:G44"/>
    <mergeCell ref="E45:G45"/>
    <mergeCell ref="E54:G54"/>
    <mergeCell ref="B1:G2"/>
    <mergeCell ref="B4:G4"/>
    <mergeCell ref="C5:D5"/>
    <mergeCell ref="C6:D6"/>
    <mergeCell ref="B13:E13"/>
    <mergeCell ref="B17:G17"/>
    <mergeCell ref="B18:G18"/>
    <mergeCell ref="D19:E19"/>
    <mergeCell ref="D20:E20"/>
  </mergeCells>
  <printOptions/>
  <pageMargins left="0.511811024" right="0.511811024" top="0.787401575" bottom="0.787401575" header="0.31496062" footer="0.31496062"/>
  <pageSetup fitToHeight="1" fitToWidth="1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">
      <selection activeCell="O36" sqref="O36"/>
    </sheetView>
  </sheetViews>
  <sheetFormatPr defaultColWidth="9.140625" defaultRowHeight="12.75"/>
  <cols>
    <col min="1" max="1" width="9.140625" style="168" customWidth="1"/>
    <col min="2" max="2" width="11.00390625" style="168" bestFit="1" customWidth="1"/>
    <col min="3" max="3" width="40.421875" style="168" customWidth="1"/>
    <col min="4" max="4" width="11.7109375" style="198" customWidth="1"/>
    <col min="5" max="5" width="3.140625" style="226" bestFit="1" customWidth="1"/>
    <col min="6" max="6" width="0.13671875" style="168" customWidth="1"/>
    <col min="7" max="7" width="10.421875" style="168" customWidth="1"/>
    <col min="8" max="16384" width="9.140625" style="168" customWidth="1"/>
  </cols>
  <sheetData>
    <row r="1" spans="1:256" ht="16.5" thickBot="1">
      <c r="A1" s="165"/>
      <c r="B1" s="289" t="s">
        <v>120</v>
      </c>
      <c r="C1" s="290"/>
      <c r="D1" s="290"/>
      <c r="E1" s="291"/>
      <c r="F1" s="166"/>
      <c r="G1" s="166"/>
      <c r="H1" s="165"/>
      <c r="I1" s="167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</row>
    <row r="2" spans="1:256" ht="12.75">
      <c r="A2" s="169"/>
      <c r="B2" s="170"/>
      <c r="C2" s="171"/>
      <c r="D2" s="171"/>
      <c r="E2" s="172"/>
      <c r="F2" s="173"/>
      <c r="G2" s="173"/>
      <c r="H2" s="169"/>
      <c r="I2" s="174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spans="1:256" ht="12.75">
      <c r="A3" s="175"/>
      <c r="B3" s="176" t="s">
        <v>121</v>
      </c>
      <c r="C3" s="292" t="s">
        <v>122</v>
      </c>
      <c r="D3" s="292"/>
      <c r="E3" s="293"/>
      <c r="F3" s="17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  <c r="IS3" s="175"/>
      <c r="IT3" s="175"/>
      <c r="IU3" s="175"/>
      <c r="IV3" s="175"/>
    </row>
    <row r="4" spans="1:256" ht="12.75">
      <c r="A4" s="175"/>
      <c r="B4" s="176" t="s">
        <v>123</v>
      </c>
      <c r="C4" s="292" t="s">
        <v>144</v>
      </c>
      <c r="D4" s="292"/>
      <c r="E4" s="293"/>
      <c r="F4" s="173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2.75">
      <c r="A5" s="175"/>
      <c r="B5" s="176"/>
      <c r="C5" s="177"/>
      <c r="D5" s="178"/>
      <c r="E5" s="179"/>
      <c r="F5" s="173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  <c r="IG5" s="175"/>
      <c r="IH5" s="175"/>
      <c r="II5" s="175"/>
      <c r="IJ5" s="175"/>
      <c r="IK5" s="175"/>
      <c r="IL5" s="175"/>
      <c r="IM5" s="175"/>
      <c r="IN5" s="175"/>
      <c r="IO5" s="175"/>
      <c r="IP5" s="175"/>
      <c r="IQ5" s="175"/>
      <c r="IR5" s="175"/>
      <c r="IS5" s="175"/>
      <c r="IT5" s="175"/>
      <c r="IU5" s="175"/>
      <c r="IV5" s="175"/>
    </row>
    <row r="6" spans="1:256" ht="12.75">
      <c r="A6" s="175"/>
      <c r="B6" s="180"/>
      <c r="C6" s="181" t="s">
        <v>124</v>
      </c>
      <c r="D6" s="178"/>
      <c r="E6" s="179"/>
      <c r="F6" s="173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ht="12.75">
      <c r="A7" s="182"/>
      <c r="B7" s="180"/>
      <c r="C7" s="181" t="s">
        <v>145</v>
      </c>
      <c r="D7" s="183"/>
      <c r="E7" s="184"/>
      <c r="F7" s="173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</row>
    <row r="8" spans="2:5" ht="12.75">
      <c r="B8" s="282" t="s">
        <v>125</v>
      </c>
      <c r="C8" s="283"/>
      <c r="D8" s="283"/>
      <c r="E8" s="284"/>
    </row>
    <row r="9" spans="1:256" ht="12.75">
      <c r="A9" s="185"/>
      <c r="B9" s="186"/>
      <c r="C9" s="187"/>
      <c r="D9" s="188"/>
      <c r="E9" s="18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  <c r="IT9" s="185"/>
      <c r="IU9" s="185"/>
      <c r="IV9" s="185"/>
    </row>
    <row r="10" spans="2:5" ht="12.75">
      <c r="B10" s="190"/>
      <c r="C10" s="191" t="s">
        <v>126</v>
      </c>
      <c r="D10" s="188"/>
      <c r="E10" s="189"/>
    </row>
    <row r="11" spans="2:5" ht="12.75">
      <c r="B11" s="190"/>
      <c r="C11" s="192"/>
      <c r="D11" s="188"/>
      <c r="E11" s="189"/>
    </row>
    <row r="12" spans="2:5" ht="12.75">
      <c r="B12" s="282" t="s">
        <v>127</v>
      </c>
      <c r="C12" s="283"/>
      <c r="D12" s="283"/>
      <c r="E12" s="284"/>
    </row>
    <row r="13" spans="1:256" ht="12.75">
      <c r="A13" s="185"/>
      <c r="B13" s="186"/>
      <c r="C13" s="193"/>
      <c r="D13" s="194"/>
      <c r="E13" s="19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  <c r="IV13" s="185"/>
    </row>
    <row r="14" spans="2:5" ht="12.75">
      <c r="B14" s="190"/>
      <c r="C14" s="191" t="s">
        <v>128</v>
      </c>
      <c r="D14" s="194"/>
      <c r="E14" s="195"/>
    </row>
    <row r="15" spans="2:7" ht="12.75">
      <c r="B15" s="190"/>
      <c r="C15" s="196"/>
      <c r="D15" s="196"/>
      <c r="E15" s="197"/>
      <c r="F15" s="198"/>
      <c r="G15" s="198"/>
    </row>
    <row r="16" spans="2:5" ht="12.75">
      <c r="B16" s="282" t="s">
        <v>129</v>
      </c>
      <c r="C16" s="283"/>
      <c r="D16" s="283"/>
      <c r="E16" s="284"/>
    </row>
    <row r="17" spans="1:256" ht="12.75">
      <c r="A17" s="185"/>
      <c r="B17" s="186"/>
      <c r="C17" s="193"/>
      <c r="D17" s="194"/>
      <c r="E17" s="199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  <c r="IL17" s="185"/>
      <c r="IM17" s="185"/>
      <c r="IN17" s="185"/>
      <c r="IO17" s="185"/>
      <c r="IP17" s="185"/>
      <c r="IQ17" s="185"/>
      <c r="IR17" s="185"/>
      <c r="IS17" s="185"/>
      <c r="IT17" s="185"/>
      <c r="IU17" s="185"/>
      <c r="IV17" s="185"/>
    </row>
    <row r="18" spans="2:7" s="227" customFormat="1" ht="12.75">
      <c r="B18" s="228"/>
      <c r="C18" s="201" t="s">
        <v>130</v>
      </c>
      <c r="D18" s="202">
        <v>3.43</v>
      </c>
      <c r="E18" s="203" t="s">
        <v>112</v>
      </c>
      <c r="G18" s="204"/>
    </row>
    <row r="19" spans="2:7" ht="12.75">
      <c r="B19" s="200"/>
      <c r="C19" s="201" t="s">
        <v>131</v>
      </c>
      <c r="D19" s="202">
        <v>0.82</v>
      </c>
      <c r="E19" s="203" t="s">
        <v>112</v>
      </c>
      <c r="G19" s="204"/>
    </row>
    <row r="20" spans="2:7" s="227" customFormat="1" ht="12.75">
      <c r="B20" s="228"/>
      <c r="C20" s="201" t="s">
        <v>132</v>
      </c>
      <c r="D20" s="202">
        <v>0.56</v>
      </c>
      <c r="E20" s="203" t="s">
        <v>112</v>
      </c>
      <c r="G20" s="204"/>
    </row>
    <row r="21" spans="2:7" ht="12.75">
      <c r="B21" s="200"/>
      <c r="C21" s="201" t="s">
        <v>133</v>
      </c>
      <c r="D21" s="202">
        <v>0.5</v>
      </c>
      <c r="E21" s="203" t="s">
        <v>112</v>
      </c>
      <c r="G21" s="204"/>
    </row>
    <row r="22" spans="2:7" ht="12.75">
      <c r="B22" s="190"/>
      <c r="C22" s="205"/>
      <c r="D22" s="206"/>
      <c r="E22" s="203"/>
      <c r="F22" s="207"/>
      <c r="G22" s="204"/>
    </row>
    <row r="23" spans="2:7" ht="12.75">
      <c r="B23" s="200"/>
      <c r="C23" s="201" t="s">
        <v>134</v>
      </c>
      <c r="D23" s="202">
        <v>4.36</v>
      </c>
      <c r="E23" s="203" t="s">
        <v>112</v>
      </c>
      <c r="G23" s="204"/>
    </row>
    <row r="24" spans="2:5" ht="12.75">
      <c r="B24" s="190"/>
      <c r="C24" s="207"/>
      <c r="D24" s="196"/>
      <c r="E24" s="197"/>
    </row>
    <row r="25" spans="2:5" ht="12.75">
      <c r="B25" s="282" t="s">
        <v>135</v>
      </c>
      <c r="C25" s="283"/>
      <c r="D25" s="283"/>
      <c r="E25" s="284"/>
    </row>
    <row r="26" spans="1:256" ht="12.75">
      <c r="A26" s="185"/>
      <c r="B26" s="186"/>
      <c r="C26" s="193"/>
      <c r="D26" s="194"/>
      <c r="E26" s="19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  <c r="IP26" s="185"/>
      <c r="IQ26" s="185"/>
      <c r="IR26" s="185"/>
      <c r="IS26" s="185"/>
      <c r="IT26" s="185"/>
      <c r="IU26" s="185"/>
      <c r="IV26" s="185"/>
    </row>
    <row r="27" spans="2:7" s="227" customFormat="1" ht="12.75">
      <c r="B27" s="228"/>
      <c r="C27" s="229" t="s">
        <v>136</v>
      </c>
      <c r="D27" s="230">
        <f>D28+D29+D30+D31</f>
        <v>13.15</v>
      </c>
      <c r="E27" s="208" t="s">
        <v>112</v>
      </c>
      <c r="G27" s="204"/>
    </row>
    <row r="28" spans="2:7" ht="12.75">
      <c r="B28" s="190"/>
      <c r="C28" s="209" t="s">
        <v>137</v>
      </c>
      <c r="D28" s="202">
        <v>5</v>
      </c>
      <c r="E28" s="203" t="s">
        <v>112</v>
      </c>
      <c r="G28" s="204"/>
    </row>
    <row r="29" spans="2:7" ht="12.75">
      <c r="B29" s="190"/>
      <c r="C29" s="209" t="s">
        <v>138</v>
      </c>
      <c r="D29" s="210">
        <v>3</v>
      </c>
      <c r="E29" s="211" t="s">
        <v>112</v>
      </c>
      <c r="G29" s="204"/>
    </row>
    <row r="30" spans="2:5" ht="12.75">
      <c r="B30" s="190"/>
      <c r="C30" s="209" t="s">
        <v>139</v>
      </c>
      <c r="D30" s="210">
        <v>0.65</v>
      </c>
      <c r="E30" s="211" t="s">
        <v>112</v>
      </c>
    </row>
    <row r="31" spans="2:5" ht="12.75">
      <c r="B31" s="190"/>
      <c r="C31" s="209" t="s">
        <v>140</v>
      </c>
      <c r="D31" s="210">
        <v>4.5</v>
      </c>
      <c r="E31" s="203" t="s">
        <v>112</v>
      </c>
    </row>
    <row r="32" spans="2:5" ht="12.75">
      <c r="B32" s="190"/>
      <c r="C32" s="207"/>
      <c r="D32" s="196"/>
      <c r="E32" s="197"/>
    </row>
    <row r="33" spans="2:5" ht="12.75">
      <c r="B33" s="282" t="s">
        <v>141</v>
      </c>
      <c r="C33" s="283"/>
      <c r="D33" s="283"/>
      <c r="E33" s="284"/>
    </row>
    <row r="34" spans="1:256" ht="12.75">
      <c r="A34" s="185"/>
      <c r="B34" s="186"/>
      <c r="C34" s="193"/>
      <c r="D34" s="194"/>
      <c r="E34" s="19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185"/>
      <c r="IH34" s="185"/>
      <c r="II34" s="185"/>
      <c r="IJ34" s="185"/>
      <c r="IK34" s="185"/>
      <c r="IL34" s="185"/>
      <c r="IM34" s="185"/>
      <c r="IN34" s="185"/>
      <c r="IO34" s="185"/>
      <c r="IP34" s="185"/>
      <c r="IQ34" s="185"/>
      <c r="IR34" s="185"/>
      <c r="IS34" s="185"/>
      <c r="IT34" s="185"/>
      <c r="IU34" s="185"/>
      <c r="IV34" s="185"/>
    </row>
    <row r="35" spans="2:7" ht="12.75">
      <c r="B35" s="190"/>
      <c r="C35" s="196" t="s">
        <v>142</v>
      </c>
      <c r="D35" s="285">
        <f>ROUND((((1+($D$18/100)+($D$20/100)+($D$19/100))*(1+($D$21/100))*(1+($D$23/100)))/(1-$D$27/100)-1),4)</f>
        <v>0.2657</v>
      </c>
      <c r="E35" s="286"/>
      <c r="G35" s="212" t="str">
        <f>'[1]Auxiliar'!A17</f>
        <v>Atende</v>
      </c>
    </row>
    <row r="36" spans="2:7" ht="12.75">
      <c r="B36" s="190"/>
      <c r="C36" s="196" t="s">
        <v>143</v>
      </c>
      <c r="D36" s="287"/>
      <c r="E36" s="288"/>
      <c r="G36" s="213"/>
    </row>
    <row r="37" spans="2:5" ht="12.75">
      <c r="B37" s="190"/>
      <c r="C37" s="207"/>
      <c r="D37" s="214"/>
      <c r="E37" s="215"/>
    </row>
    <row r="38" spans="2:5" ht="12.75">
      <c r="B38" s="216" t="s">
        <v>147</v>
      </c>
      <c r="C38" s="207"/>
      <c r="D38" s="196"/>
      <c r="E38" s="215"/>
    </row>
    <row r="39" spans="2:5" ht="12.75">
      <c r="B39" s="217"/>
      <c r="C39" s="207"/>
      <c r="D39" s="196"/>
      <c r="E39" s="215"/>
    </row>
    <row r="40" spans="2:5" ht="12.75">
      <c r="B40" s="217"/>
      <c r="C40" s="207"/>
      <c r="D40" s="196"/>
      <c r="E40" s="215"/>
    </row>
    <row r="41" spans="2:5" ht="12.75">
      <c r="B41" s="218"/>
      <c r="C41" s="219"/>
      <c r="D41" s="220"/>
      <c r="E41" s="221"/>
    </row>
    <row r="42" spans="2:5" ht="12.75">
      <c r="B42" s="190"/>
      <c r="C42" s="268" t="s">
        <v>97</v>
      </c>
      <c r="D42" s="268"/>
      <c r="E42" s="221"/>
    </row>
    <row r="43" spans="2:5" ht="12.75">
      <c r="B43" s="190"/>
      <c r="C43" s="268" t="s">
        <v>146</v>
      </c>
      <c r="D43" s="268"/>
      <c r="E43" s="221"/>
    </row>
    <row r="44" spans="2:5" ht="12.75">
      <c r="B44" s="190"/>
      <c r="C44" s="268"/>
      <c r="D44" s="268"/>
      <c r="E44" s="215"/>
    </row>
    <row r="45" spans="2:5" ht="12.75">
      <c r="B45" s="190"/>
      <c r="C45" s="268"/>
      <c r="D45" s="268"/>
      <c r="E45" s="215"/>
    </row>
    <row r="46" spans="2:5" ht="12.75">
      <c r="B46" s="190"/>
      <c r="C46" s="93"/>
      <c r="D46" s="93"/>
      <c r="E46" s="215"/>
    </row>
    <row r="47" spans="2:5" ht="12.75">
      <c r="B47" s="190"/>
      <c r="C47" s="93"/>
      <c r="D47" s="93"/>
      <c r="E47" s="215"/>
    </row>
    <row r="48" spans="2:5" ht="12.75">
      <c r="B48" s="190"/>
      <c r="C48" s="93"/>
      <c r="D48" s="93"/>
      <c r="E48" s="215"/>
    </row>
    <row r="49" spans="2:5" ht="12.75">
      <c r="B49" s="190"/>
      <c r="C49" s="93"/>
      <c r="D49" s="93"/>
      <c r="E49" s="215"/>
    </row>
    <row r="50" spans="2:5" ht="13.5" thickBot="1">
      <c r="B50" s="222"/>
      <c r="C50" s="223"/>
      <c r="D50" s="224"/>
      <c r="E50" s="225"/>
    </row>
  </sheetData>
  <sheetProtection/>
  <protectedRanges>
    <protectedRange sqref="D18:D21" name="Intervalo1"/>
    <protectedRange sqref="D22:D23 D28:D31" name="Intervalo2"/>
  </protectedRanges>
  <mergeCells count="13">
    <mergeCell ref="B1:E1"/>
    <mergeCell ref="C3:E3"/>
    <mergeCell ref="C4:E4"/>
    <mergeCell ref="B8:E8"/>
    <mergeCell ref="B12:E12"/>
    <mergeCell ref="B16:E16"/>
    <mergeCell ref="C45:D45"/>
    <mergeCell ref="B25:E25"/>
    <mergeCell ref="B33:E33"/>
    <mergeCell ref="D35:E36"/>
    <mergeCell ref="C42:D42"/>
    <mergeCell ref="C43:D43"/>
    <mergeCell ref="C44:D44"/>
  </mergeCells>
  <conditionalFormatting sqref="G35">
    <cfRule type="cellIs" priority="1" dxfId="0" operator="equal" stopIfTrue="1">
      <formula>"Atende"</formula>
    </cfRule>
  </conditionalFormatting>
  <dataValidations count="2">
    <dataValidation type="list" allowBlank="1" showInputMessage="1" showErrorMessage="1" sqref="C14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C10">
      <formula1>"Com Desoneração, Sem Desoneração"</formula1>
    </dataValidation>
  </dataValidations>
  <printOptions/>
  <pageMargins left="0.511811024" right="0.511811024" top="0.787401575" bottom="0.787401575" header="0.31496062" footer="0.3149606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</dc:creator>
  <cp:keywords/>
  <dc:description/>
  <cp:lastModifiedBy>Home</cp:lastModifiedBy>
  <cp:lastPrinted>2018-10-10T16:30:12Z</cp:lastPrinted>
  <dcterms:created xsi:type="dcterms:W3CDTF">1998-04-03T17:55:49Z</dcterms:created>
  <dcterms:modified xsi:type="dcterms:W3CDTF">2018-10-30T16:32:46Z</dcterms:modified>
  <cp:category/>
  <cp:version/>
  <cp:contentType/>
  <cp:contentStatus/>
</cp:coreProperties>
</file>