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VIII - MDE 2º BIM.15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<sst xmlns="http://schemas.openxmlformats.org/spreadsheetml/2006/main" count="254" uniqueCount="175">
  <si>
    <t>4- RECEITA DA APLICAÇÃO FINANCEIRA DE OUTROS RECURSOS DE IMPOSTOS VINCULADOS AO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</si>
  <si>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</si>
  <si>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</si>
  <si>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</si>
  <si>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</si>
  <si>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>6- RECEITA DE TRANSFERÊNCIAS DE CONVÊNIOS</t>
  </si>
  <si>
    <t>7- RECEITA DE OPERAÇÕES DE CRÉDITO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</si>
  <si>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</si>
  <si>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</si>
  <si>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</si>
  <si>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</si>
  <si>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</si>
  <si>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</si>
  <si>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</si>
  <si>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</si>
  <si>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</si>
  <si>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</si>
  <si>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</si>
  <si>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</si>
  <si>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</si>
  <si>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</si>
  <si>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</si>
  <si>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</si>
  <si>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</si>
  <si>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</si>
  <si>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</si>
  <si>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</si>
  <si>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</si>
  <si>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</si>
  <si>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</si>
  <si>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</si>
  <si>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</si>
  <si>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</si>
  <si>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</si>
  <si>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</t>
    </r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</si>
  <si>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</si>
  <si>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</si>
  <si>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t>48- (+) INGRESSO DE RECURSOS ATÉ O BIMESTRE</t>
  </si>
  <si>
    <t>DESPESAS LIQUIDADAS</t>
  </si>
  <si>
    <t>(d)</t>
  </si>
  <si>
    <t>(e)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</si>
  <si>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</si>
  <si>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</si>
  <si>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</si>
  <si>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</si>
  <si>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</si>
  <si>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</si>
  <si>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</si>
  <si>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</si>
  <si>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</si>
  <si>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</si>
  <si>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</si>
  <si>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</si>
  <si>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</si>
  <si>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</si>
  <si>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</si>
  <si>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</si>
  <si>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</si>
  <si>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</si>
  <si>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</si>
  <si>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</si>
  <si>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</si>
  <si>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</si>
  <si>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t>DEMONSTRATIVO DAS RECEITAS E DESPESAS COM MANUTENÇÃO E DESENVOLVIMENTO DO ENSINO - MDE</t>
  </si>
  <si>
    <t>8- OUTRAS RECEITAS PARA FINANCIAMENTO DO ENSINO</t>
  </si>
  <si>
    <t>9- TOTAL DAS RECEITAS ADICIONAIS PARA FINANCIAMENTO DO ENSINO (4 + 5 + 6 + 7 + 8)</t>
  </si>
  <si>
    <t>22- IMPOSTOS E TRANSFERÊNCIAS DESTINADAS À MDE (25% de 3)</t>
  </si>
  <si>
    <t>35- RESTOS A PAGAR INSCRITOS NO EXERCÍCIO SEM DISPONIBILIDADE FINANCEIRA DE RECURSOS DE IMPOSTOS VINCULADOS AO ENSINO</t>
  </si>
  <si>
    <t>43- DESPESAS CUSTEADAS COM OUTRAS RECEITAS PARA FINANCIAMENTO DO ENSINO</t>
  </si>
  <si>
    <t>44- TOTAL DAS OUTRAS DESPESAS CUSTEADAS COM RECEITAS ADICIONAIS PARA</t>
  </si>
  <si>
    <t xml:space="preserve">      FINANCIAMENTO DO ENSINO (40 + 41 +42 + 43)</t>
  </si>
  <si>
    <t>45- TOTAL GERAL DAS DESPESAS COM MDE (29 + 44)</t>
  </si>
  <si>
    <r>
      <t>19- MÍNIMO DE 60% DO FUNDEB NA REMUNERAÇÃO DO MAGISTÉRIO COM EDUCAÇÃO INFANTIL E ENSINO FUNDAMENTAL</t>
    </r>
    <r>
      <rPr>
        <sz val="8"/>
        <rFont val="Times New Roman"/>
        <family val="1"/>
      </rPr>
      <t xml:space="preserve"> ((13 – 18) / (11) x 100) %</t>
    </r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</si>
  <si>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</si>
  <si>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</si>
  <si>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</si>
  <si>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</si>
  <si>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</si>
  <si>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</si>
  <si>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</si>
  <si>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</si>
  <si>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</si>
  <si>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</si>
  <si>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</si>
  <si>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</si>
  <si>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</si>
  <si>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r>
      <t>39- MÍNIMO DE 25% DAS RECEITAS RESULTANTES DE IMPOSTOS EM MDE</t>
    </r>
    <r>
      <rPr>
        <sz val="8"/>
        <rFont val="Times New Roman"/>
        <family val="1"/>
      </rPr>
      <t xml:space="preserve"> ((38) / (3) x 100) %</t>
    </r>
  </si>
  <si>
    <t xml:space="preserve"> </t>
  </si>
  <si>
    <t>RECEITA RESULTANTE DE IMPOSTOS (caput do art. 212 da Constituição)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</si>
  <si>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</si>
  <si>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</si>
  <si>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</si>
  <si>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</si>
  <si>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</si>
  <si>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</si>
  <si>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</si>
  <si>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</si>
  <si>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</si>
  <si>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</si>
  <si>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</si>
  <si>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</si>
  <si>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</si>
  <si>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</si>
  <si>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</si>
  <si>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</si>
  <si>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</si>
  <si>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</si>
  <si>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</si>
  <si>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</si>
  <si>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</si>
  <si>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</si>
  <si>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</si>
  <si>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</si>
  <si>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</si>
  <si>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DOTAÇÃO</t>
  </si>
  <si>
    <t xml:space="preserve">      IMPOSTOS VINCULADOS AO ENSINO</t>
  </si>
  <si>
    <t xml:space="preserve">    10.5- Cota-Parte ITR ou ITR Arrecadado Destinados ao FUNDEB – (20% de (1.5 + 2.5))</t>
  </si>
  <si>
    <t>Prefeito Municipal</t>
  </si>
  <si>
    <t xml:space="preserve">        Multas, Juros de Mora e Outros Encargos do IPTU</t>
  </si>
  <si>
    <t xml:space="preserve">        Dívida Ativa do IPTU</t>
  </si>
  <si>
    <t xml:space="preserve">        Multas, Juros de Mora, Atualização Monetária e Outros Encargos da Dívida Ativa do IPTU</t>
  </si>
  <si>
    <t xml:space="preserve">        (–) Deduções da Receita do IPTU</t>
  </si>
  <si>
    <t xml:space="preserve">        Multas, Juros de Mora e Outros Encargos do ITBI</t>
  </si>
  <si>
    <t xml:space="preserve">        Dívida Ativa do ITBI</t>
  </si>
  <si>
    <t xml:space="preserve">        Multas, Juros de Mora, Atualização Monetária e Outros Encargos da Dívida Ativa do ITBI</t>
  </si>
  <si>
    <t xml:space="preserve">        (–) Deduções da Receita do ITBI</t>
  </si>
  <si>
    <t xml:space="preserve">        Multas, Juros de Mora e Outros Encargos do ISS</t>
  </si>
  <si>
    <t xml:space="preserve">        Imposto sobre Serviços de Qualquer Natureza - ISS</t>
  </si>
  <si>
    <t xml:space="preserve">        Dívida Ativa do ISS</t>
  </si>
  <si>
    <t xml:space="preserve">        Multas, Juros de Mora, Atualização Monetária e Outros Encargos da Dívida Ativa do ISS</t>
  </si>
  <si>
    <t xml:space="preserve">        (–) Deduções da Receita do ISS</t>
  </si>
  <si>
    <t xml:space="preserve">        Imposto sobre a Propriedade Predial e Territorial Urbana - IPTU</t>
  </si>
  <si>
    <t xml:space="preserve">        Imposto sobre Transmissão Inter Vivos - ITBI</t>
  </si>
  <si>
    <r>
      <t xml:space="preserve">        Imposto de Renda Retido na Fonte - </t>
    </r>
    <r>
      <rPr>
        <sz val="8"/>
        <rFont val="Times New Roman"/>
        <family val="1"/>
      </rPr>
      <t>IRRF</t>
    </r>
  </si>
  <si>
    <r>
      <t xml:space="preserve">        </t>
    </r>
    <r>
      <rPr>
        <sz val="8"/>
        <rFont val="Times New Roman"/>
        <family val="1"/>
      </rPr>
      <t>Multas, Juros de Mora e Outros Encargos do IRRF</t>
    </r>
  </si>
  <si>
    <r>
      <t xml:space="preserve">        </t>
    </r>
    <r>
      <rPr>
        <sz val="8"/>
        <rFont val="Times New Roman"/>
        <family val="1"/>
      </rPr>
      <t>Dívida Ativa do IRRF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</si>
  <si>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</si>
  <si>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(–) Deduções da Receita do IRRF</t>
  </si>
  <si>
    <r>
      <t xml:space="preserve">        Imposto sobre Propriedade Territorial Rural - </t>
    </r>
    <r>
      <rPr>
        <sz val="8"/>
        <rFont val="Times New Roman"/>
        <family val="1"/>
      </rPr>
      <t>ITR</t>
    </r>
  </si>
  <si>
    <r>
      <t xml:space="preserve">        </t>
    </r>
    <r>
      <rPr>
        <sz val="8"/>
        <rFont val="Times New Roman"/>
        <family val="1"/>
      </rPr>
      <t>Multas, Juros de Mora e Outros Encargos do ITR</t>
    </r>
  </si>
  <si>
    <r>
      <t xml:space="preserve">        </t>
    </r>
    <r>
      <rPr>
        <sz val="8"/>
        <rFont val="Times New Roman"/>
        <family val="1"/>
      </rPr>
      <t>Dívida Ativa do ITR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</si>
  <si>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</si>
  <si>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(–) Deduções da Receita do ITR</t>
  </si>
  <si>
    <t>46.1- Executadas com Recursos de Impostos Vinculados ao Ensino</t>
  </si>
  <si>
    <t>46.2- Executadas com Recursos do FUNDEB</t>
  </si>
  <si>
    <t>DESPESAS EMPENHADAS</t>
  </si>
  <si>
    <t>f=(e/d)x100</t>
  </si>
  <si>
    <t>(g)</t>
  </si>
  <si>
    <t>(h) = (g/d)x100</t>
  </si>
  <si>
    <t>CANCELADO EM 2015(g)</t>
  </si>
  <si>
    <t>47- SALDO FINANCEIRO EM 31 DE DEZEMBRO DE 2014</t>
  </si>
  <si>
    <t>20 – RECURSOS RECEBIDOS DO FUNDEB EM 2014 QUE NÃO FORAM UTILIZADOS</t>
  </si>
  <si>
    <t>21 – DESPESAS CUSTEADAS COM O SALDO DO ITEM 20 ATÉ O 1º TRIMESTRE DE 2015</t>
  </si>
  <si>
    <t>46- RESTOS A PAGAR DE DESPESAS COM MANUTENÇÃO E DESENVOLVIMENTO DO ENSINO-MDE</t>
  </si>
  <si>
    <t>3º BIMESTRE DE 2015 - BIMESTRE: MAIO-JUNHO DE 2015</t>
  </si>
  <si>
    <t>INSCRITAS EM</t>
  </si>
  <si>
    <t xml:space="preserve">RESTOS A </t>
  </si>
  <si>
    <t xml:space="preserve">PAGAR NÃO </t>
  </si>
  <si>
    <t>PROC. (i)</t>
  </si>
  <si>
    <t>NÃO PROC. (i)</t>
  </si>
  <si>
    <t>REST.A PAGAR</t>
  </si>
  <si>
    <t xml:space="preserve">  28.1 - Despesas Custeadas com Recursos de Impostos e FUNDEB</t>
  </si>
  <si>
    <t xml:space="preserve">  28.2 - Despesas Custeadas com Outros Recursos da Educação</t>
  </si>
  <si>
    <t>RREO - ANEXO 8 - (LDB, art. 72)</t>
  </si>
  <si>
    <t>PREFEITURA MUNICIPAL DE BREJETUBA</t>
  </si>
  <si>
    <t>João do Carmo Dias</t>
  </si>
  <si>
    <t>Artur Cardoso Filho</t>
  </si>
  <si>
    <t>Contador CRC-ES 66130-O</t>
  </si>
  <si>
    <t>49-  (+) INGRESSO DE RECURSOS ATÉ O BIMESTR (REC. PRÓPRIOS)</t>
  </si>
  <si>
    <t>50- (-) PAGAMENTOS EFETUADOS ATÉ O BIMESTRE</t>
  </si>
  <si>
    <t>51- (+) RECEITA DE APLICAÇÃO FINANCEIRA DOS RECURSOS ATÉ O BIMESTRE</t>
  </si>
  <si>
    <t>52- (=) SALDO FINANCEIRO NO EXERCÍCIO ATUAL</t>
  </si>
  <si>
    <t>Rithielli dos Santos Uliana</t>
  </si>
  <si>
    <t xml:space="preserve">Controlador Interno </t>
  </si>
  <si>
    <t>Fonte: Sistema de Administração de Finanças Públicas, Unidade Responsável: Secretaria Municipal de Finanças.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</si>
</sst>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1" fontId="4" fillId="0" borderId="14" xfId="0" applyNumberFormat="1" applyFont="1" applyFill="1" applyBorder="1" applyAlignment="1">
      <alignment/>
    </xf>
    <xf numFmtId="171" fontId="4" fillId="0" borderId="14" xfId="62" applyFont="1" applyFill="1" applyBorder="1" applyAlignment="1">
      <alignment/>
    </xf>
    <xf numFmtId="171" fontId="4" fillId="0" borderId="10" xfId="62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4" fillId="0" borderId="19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 horizontal="left" vertical="top" wrapText="1"/>
    </xf>
    <xf numFmtId="171" fontId="4" fillId="0" borderId="13" xfId="62" applyFont="1" applyBorder="1" applyAlignment="1">
      <alignment/>
    </xf>
    <xf numFmtId="171" fontId="4" fillId="0" borderId="14" xfId="62" applyFont="1" applyBorder="1" applyAlignment="1">
      <alignment/>
    </xf>
    <xf numFmtId="171" fontId="4" fillId="0" borderId="19" xfId="62" applyFont="1" applyFill="1" applyBorder="1" applyAlignment="1">
      <alignment/>
    </xf>
    <xf numFmtId="171" fontId="4" fillId="0" borderId="12" xfId="62" applyFont="1" applyFill="1" applyBorder="1" applyAlignment="1">
      <alignment horizontal="left" vertical="top" wrapText="1"/>
    </xf>
    <xf numFmtId="171" fontId="4" fillId="0" borderId="0" xfId="62" applyFont="1" applyFill="1" applyBorder="1" applyAlignment="1">
      <alignment/>
    </xf>
    <xf numFmtId="171" fontId="4" fillId="0" borderId="20" xfId="62" applyFont="1" applyFill="1" applyBorder="1" applyAlignment="1">
      <alignment/>
    </xf>
    <xf numFmtId="171" fontId="4" fillId="0" borderId="21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1" fontId="4" fillId="33" borderId="10" xfId="62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171" fontId="4" fillId="33" borderId="12" xfId="62" applyFont="1" applyFill="1" applyBorder="1" applyAlignment="1">
      <alignment horizontal="left" vertical="top" wrapText="1"/>
    </xf>
    <xf numFmtId="171" fontId="4" fillId="33" borderId="13" xfId="62" applyFont="1" applyFill="1" applyBorder="1" applyAlignment="1">
      <alignment horizontal="left" vertical="top" wrapText="1"/>
    </xf>
    <xf numFmtId="171" fontId="4" fillId="33" borderId="14" xfId="62" applyFont="1" applyFill="1" applyBorder="1" applyAlignment="1">
      <alignment horizontal="left" vertical="top" wrapText="1"/>
    </xf>
    <xf numFmtId="171" fontId="4" fillId="33" borderId="19" xfId="62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71" fontId="4" fillId="33" borderId="10" xfId="62" applyFont="1" applyFill="1" applyBorder="1" applyAlignment="1">
      <alignment/>
    </xf>
    <xf numFmtId="171" fontId="4" fillId="33" borderId="14" xfId="62" applyFont="1" applyFill="1" applyBorder="1" applyAlignment="1">
      <alignment/>
    </xf>
    <xf numFmtId="171" fontId="4" fillId="33" borderId="12" xfId="62" applyFont="1" applyFill="1" applyBorder="1" applyAlignment="1">
      <alignment/>
    </xf>
    <xf numFmtId="171" fontId="4" fillId="33" borderId="15" xfId="62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71" fontId="4" fillId="33" borderId="15" xfId="62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171" fontId="4" fillId="0" borderId="23" xfId="62" applyFont="1" applyFill="1" applyBorder="1" applyAlignment="1">
      <alignment/>
    </xf>
    <xf numFmtId="171" fontId="4" fillId="0" borderId="18" xfId="62" applyFont="1" applyFill="1" applyBorder="1" applyAlignment="1">
      <alignment/>
    </xf>
    <xf numFmtId="171" fontId="4" fillId="0" borderId="11" xfId="62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171" fontId="7" fillId="0" borderId="24" xfId="62" applyFont="1" applyBorder="1" applyAlignment="1">
      <alignment/>
    </xf>
    <xf numFmtId="0" fontId="4" fillId="0" borderId="16" xfId="0" applyFont="1" applyFill="1" applyBorder="1" applyAlignment="1">
      <alignment vertical="center"/>
    </xf>
    <xf numFmtId="171" fontId="7" fillId="0" borderId="16" xfId="62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171" fontId="4" fillId="0" borderId="21" xfId="62" applyFont="1" applyFill="1" applyBorder="1" applyAlignment="1">
      <alignment horizontal="center"/>
    </xf>
    <xf numFmtId="171" fontId="4" fillId="0" borderId="0" xfId="62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1" fontId="4" fillId="0" borderId="19" xfId="62" applyFont="1" applyFill="1" applyBorder="1" applyAlignment="1">
      <alignment horizontal="left" vertical="top" wrapText="1"/>
    </xf>
    <xf numFmtId="171" fontId="4" fillId="0" borderId="13" xfId="62" applyFont="1" applyFill="1" applyBorder="1" applyAlignment="1">
      <alignment horizontal="center" vertical="top" wrapText="1"/>
    </xf>
    <xf numFmtId="171" fontId="4" fillId="0" borderId="10" xfId="62" applyFont="1" applyFill="1" applyBorder="1" applyAlignment="1">
      <alignment horizontal="center" vertical="top" wrapText="1"/>
    </xf>
    <xf numFmtId="171" fontId="4" fillId="33" borderId="20" xfId="62" applyFont="1" applyFill="1" applyBorder="1" applyAlignment="1">
      <alignment horizontal="left" vertical="top" wrapText="1"/>
    </xf>
    <xf numFmtId="171" fontId="4" fillId="33" borderId="0" xfId="62" applyFont="1" applyFill="1" applyBorder="1" applyAlignment="1">
      <alignment horizontal="left" vertical="top" wrapText="1"/>
    </xf>
    <xf numFmtId="171" fontId="4" fillId="33" borderId="21" xfId="62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171" fontId="4" fillId="0" borderId="20" xfId="62" applyFont="1" applyBorder="1" applyAlignment="1">
      <alignment/>
    </xf>
    <xf numFmtId="171" fontId="4" fillId="0" borderId="21" xfId="62" applyFont="1" applyBorder="1" applyAlignment="1">
      <alignment/>
    </xf>
    <xf numFmtId="171" fontId="4" fillId="0" borderId="24" xfId="0" applyNumberFormat="1" applyFont="1" applyFill="1" applyBorder="1" applyAlignment="1">
      <alignment horizontal="left" vertical="top" wrapText="1"/>
    </xf>
    <xf numFmtId="171" fontId="4" fillId="0" borderId="2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4" fillId="33" borderId="11" xfId="62" applyFont="1" applyFill="1" applyBorder="1" applyAlignment="1">
      <alignment horizontal="left" vertical="top" wrapText="1"/>
    </xf>
    <xf numFmtId="171" fontId="4" fillId="33" borderId="13" xfId="62" applyFont="1" applyFill="1" applyBorder="1" applyAlignment="1">
      <alignment horizontal="right" vertical="top" wrapText="1"/>
    </xf>
    <xf numFmtId="171" fontId="4" fillId="33" borderId="14" xfId="62" applyFont="1" applyFill="1" applyBorder="1" applyAlignment="1">
      <alignment horizontal="right" vertical="top" wrapText="1"/>
    </xf>
    <xf numFmtId="171" fontId="4" fillId="33" borderId="15" xfId="62" applyFont="1" applyFill="1" applyBorder="1" applyAlignment="1">
      <alignment horizontal="right" vertical="top" wrapText="1"/>
    </xf>
    <xf numFmtId="171" fontId="4" fillId="33" borderId="23" xfId="62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171" fontId="7" fillId="0" borderId="17" xfId="62" applyFont="1" applyBorder="1" applyAlignment="1">
      <alignment/>
    </xf>
    <xf numFmtId="171" fontId="4" fillId="33" borderId="19" xfId="62" applyFont="1" applyFill="1" applyBorder="1" applyAlignment="1">
      <alignment horizontal="right" vertical="top" wrapText="1"/>
    </xf>
    <xf numFmtId="17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71" fontId="4" fillId="0" borderId="24" xfId="62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171" fontId="4" fillId="0" borderId="22" xfId="62" applyFont="1" applyFill="1" applyBorder="1" applyAlignment="1">
      <alignment/>
    </xf>
    <xf numFmtId="171" fontId="4" fillId="33" borderId="0" xfId="62" applyFont="1" applyFill="1" applyBorder="1" applyAlignment="1">
      <alignment/>
    </xf>
    <xf numFmtId="171" fontId="4" fillId="33" borderId="23" xfId="62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71" fontId="4" fillId="0" borderId="16" xfId="62" applyFont="1" applyFill="1" applyBorder="1" applyAlignment="1">
      <alignment vertical="top" wrapText="1"/>
    </xf>
    <xf numFmtId="171" fontId="4" fillId="0" borderId="17" xfId="62" applyFont="1" applyFill="1" applyBorder="1" applyAlignment="1">
      <alignment vertical="top" wrapText="1"/>
    </xf>
    <xf numFmtId="171" fontId="4" fillId="0" borderId="22" xfId="62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/>
    </xf>
    <xf numFmtId="171" fontId="4" fillId="33" borderId="21" xfId="62" applyFont="1" applyFill="1" applyBorder="1" applyAlignment="1">
      <alignment/>
    </xf>
    <xf numFmtId="171" fontId="4" fillId="33" borderId="22" xfId="62" applyFont="1" applyFill="1" applyBorder="1" applyAlignment="1">
      <alignment/>
    </xf>
    <xf numFmtId="171" fontId="4" fillId="33" borderId="0" xfId="62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171" fontId="4" fillId="33" borderId="18" xfId="62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4" fillId="0" borderId="10" xfId="62" applyFont="1" applyFill="1" applyBorder="1" applyAlignment="1">
      <alignment horizontal="center"/>
    </xf>
    <xf numFmtId="171" fontId="4" fillId="0" borderId="21" xfId="62" applyFont="1" applyBorder="1" applyAlignment="1">
      <alignment horizontal="center"/>
    </xf>
    <xf numFmtId="171" fontId="4" fillId="0" borderId="10" xfId="62" applyFont="1" applyBorder="1" applyAlignment="1">
      <alignment horizontal="center"/>
    </xf>
    <xf numFmtId="171" fontId="4" fillId="0" borderId="22" xfId="62" applyFont="1" applyFill="1" applyBorder="1" applyAlignment="1">
      <alignment horizontal="center"/>
    </xf>
    <xf numFmtId="171" fontId="4" fillId="0" borderId="12" xfId="62" applyFont="1" applyFill="1" applyBorder="1" applyAlignment="1">
      <alignment horizontal="center"/>
    </xf>
    <xf numFmtId="171" fontId="4" fillId="0" borderId="23" xfId="62" applyFont="1" applyFill="1" applyBorder="1" applyAlignment="1">
      <alignment horizontal="center"/>
    </xf>
    <xf numFmtId="171" fontId="4" fillId="0" borderId="18" xfId="62" applyFont="1" applyFill="1" applyBorder="1" applyAlignment="1">
      <alignment horizontal="center"/>
    </xf>
    <xf numFmtId="171" fontId="4" fillId="0" borderId="20" xfId="62" applyFont="1" applyBorder="1" applyAlignment="1">
      <alignment horizontal="center"/>
    </xf>
    <xf numFmtId="171" fontId="4" fillId="0" borderId="11" xfId="62" applyFont="1" applyBorder="1" applyAlignment="1">
      <alignment horizontal="center"/>
    </xf>
    <xf numFmtId="171" fontId="4" fillId="0" borderId="21" xfId="62" applyFont="1" applyFill="1" applyBorder="1" applyAlignment="1">
      <alignment horizontal="center"/>
    </xf>
    <xf numFmtId="171" fontId="4" fillId="0" borderId="10" xfId="62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1" fontId="4" fillId="0" borderId="22" xfId="62" applyFont="1" applyBorder="1" applyAlignment="1">
      <alignment horizontal="center"/>
    </xf>
    <xf numFmtId="171" fontId="4" fillId="0" borderId="12" xfId="62" applyFont="1" applyBorder="1" applyAlignment="1">
      <alignment horizontal="center"/>
    </xf>
    <xf numFmtId="171" fontId="4" fillId="0" borderId="20" xfId="62" applyFont="1" applyFill="1" applyBorder="1" applyAlignment="1">
      <alignment horizontal="center"/>
    </xf>
    <xf numFmtId="171" fontId="4" fillId="0" borderId="11" xfId="62" applyFont="1" applyFill="1" applyBorder="1" applyAlignment="1">
      <alignment horizontal="center"/>
    </xf>
    <xf numFmtId="171" fontId="4" fillId="0" borderId="16" xfId="62" applyFont="1" applyBorder="1" applyAlignment="1">
      <alignment horizontal="center"/>
    </xf>
    <xf numFmtId="171" fontId="4" fillId="0" borderId="23" xfId="62" applyFont="1" applyFill="1" applyBorder="1" applyAlignment="1">
      <alignment vertical="top" wrapText="1"/>
    </xf>
    <xf numFmtId="171" fontId="4" fillId="0" borderId="24" xfId="62" applyFont="1" applyFill="1" applyBorder="1" applyAlignment="1">
      <alignment vertical="top" wrapText="1"/>
    </xf>
    <xf numFmtId="171" fontId="0" fillId="0" borderId="24" xfId="62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1" fontId="4" fillId="0" borderId="24" xfId="62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1" fontId="4" fillId="0" borderId="0" xfId="6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1" fontId="4" fillId="0" borderId="0" xfId="62" applyFont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24" xfId="0" applyNumberFormat="1" applyFont="1" applyFill="1" applyBorder="1" applyAlignment="1">
      <alignment horizontal="center" vertical="top" wrapText="1"/>
    </xf>
    <xf numFmtId="171" fontId="4" fillId="0" borderId="18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1" fontId="4" fillId="0" borderId="2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1" fontId="4" fillId="0" borderId="23" xfId="62" applyFont="1" applyFill="1" applyBorder="1" applyAlignment="1">
      <alignment/>
    </xf>
    <xf numFmtId="171" fontId="4" fillId="0" borderId="18" xfId="62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1" fontId="4" fillId="0" borderId="18" xfId="62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71" fontId="4" fillId="0" borderId="20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21" xfId="62" applyFont="1" applyFill="1" applyBorder="1" applyAlignment="1">
      <alignment horizontal="center" vertical="top" wrapText="1"/>
    </xf>
    <xf numFmtId="171" fontId="4" fillId="0" borderId="0" xfId="62" applyFont="1" applyFill="1" applyBorder="1" applyAlignment="1">
      <alignment horizontal="center" vertical="top" wrapText="1"/>
    </xf>
    <xf numFmtId="171" fontId="4" fillId="0" borderId="22" xfId="62" applyFont="1" applyFill="1" applyBorder="1" applyAlignment="1">
      <alignment horizontal="center" wrapText="1"/>
    </xf>
    <xf numFmtId="171" fontId="4" fillId="0" borderId="17" xfId="62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zoomScalePageLayoutView="0" workbookViewId="0" topLeftCell="A103">
      <selection activeCell="H113" sqref="H113"/>
    </sheetView>
  </sheetViews>
  <sheetFormatPr defaultColWidth="9.140625" defaultRowHeight="11.25" customHeight="1"/>
  <cols>
    <col min="1" max="1" width="73.8515625" style="19" customWidth="1"/>
    <col min="2" max="3" width="12.00390625" style="19" bestFit="1" customWidth="1"/>
    <col min="4" max="4" width="12.140625" style="19" customWidth="1"/>
    <col min="5" max="5" width="12.00390625" style="19" customWidth="1"/>
    <col min="6" max="6" width="13.8515625" style="19" customWidth="1"/>
    <col min="7" max="7" width="10.421875" style="19" customWidth="1"/>
    <col min="8" max="8" width="11.8515625" style="19" customWidth="1"/>
    <col min="9" max="9" width="11.7109375" style="19" customWidth="1"/>
    <col min="10" max="10" width="18.8515625" style="19" customWidth="1"/>
    <col min="11" max="16384" width="9.140625" style="19" customWidth="1"/>
  </cols>
  <sheetData>
    <row r="1" spans="1:8" s="6" customFormat="1" ht="11.25" customHeight="1">
      <c r="A1" s="227" t="s">
        <v>164</v>
      </c>
      <c r="B1" s="227"/>
      <c r="C1" s="227"/>
      <c r="D1" s="227"/>
      <c r="E1" s="227"/>
      <c r="F1" s="227"/>
      <c r="G1" s="227"/>
      <c r="H1" s="3"/>
    </row>
    <row r="2" spans="1:8" s="6" customFormat="1" ht="11.25" customHeight="1">
      <c r="A2" s="231" t="s">
        <v>104</v>
      </c>
      <c r="B2" s="231"/>
      <c r="C2" s="231"/>
      <c r="D2" s="231"/>
      <c r="E2" s="231"/>
      <c r="F2" s="231"/>
      <c r="G2" s="231"/>
      <c r="H2" s="3"/>
    </row>
    <row r="3" spans="1:8" s="6" customFormat="1" ht="11.25" customHeight="1">
      <c r="A3" s="236" t="s">
        <v>63</v>
      </c>
      <c r="B3" s="236"/>
      <c r="C3" s="236"/>
      <c r="D3" s="236"/>
      <c r="E3" s="236"/>
      <c r="F3" s="236"/>
      <c r="G3" s="236"/>
      <c r="H3" s="3"/>
    </row>
    <row r="4" spans="1:8" s="6" customFormat="1" ht="11.25" customHeight="1">
      <c r="A4" s="231" t="s">
        <v>105</v>
      </c>
      <c r="B4" s="231"/>
      <c r="C4" s="231"/>
      <c r="D4" s="231"/>
      <c r="E4" s="231"/>
      <c r="F4" s="231"/>
      <c r="G4" s="231"/>
      <c r="H4" s="3"/>
    </row>
    <row r="5" spans="1:8" s="6" customFormat="1" ht="11.25" customHeight="1">
      <c r="A5" s="231" t="s">
        <v>154</v>
      </c>
      <c r="B5" s="231"/>
      <c r="C5" s="231"/>
      <c r="D5" s="231"/>
      <c r="E5" s="231"/>
      <c r="F5" s="231"/>
      <c r="G5" s="231"/>
      <c r="H5" s="3"/>
    </row>
    <row r="6" spans="1:8" s="6" customFormat="1" ht="11.25" customHeight="1">
      <c r="A6" s="6" t="s">
        <v>163</v>
      </c>
      <c r="B6" s="2"/>
      <c r="C6" s="2"/>
      <c r="D6" s="2"/>
      <c r="E6" s="2"/>
      <c r="F6" s="2"/>
      <c r="G6" s="1">
        <v>1</v>
      </c>
      <c r="H6" s="3"/>
    </row>
    <row r="7" spans="1:8" s="6" customFormat="1" ht="21" customHeight="1">
      <c r="A7" s="228" t="s">
        <v>41</v>
      </c>
      <c r="B7" s="203"/>
      <c r="C7" s="203"/>
      <c r="D7" s="203"/>
      <c r="E7" s="203"/>
      <c r="F7" s="203"/>
      <c r="G7" s="203"/>
      <c r="H7" s="85"/>
    </row>
    <row r="8" spans="1:8" s="6" customFormat="1" ht="11.25" customHeight="1">
      <c r="A8" s="7"/>
      <c r="B8" s="12" t="s">
        <v>106</v>
      </c>
      <c r="C8" s="12" t="s">
        <v>106</v>
      </c>
      <c r="D8" s="229" t="s">
        <v>107</v>
      </c>
      <c r="E8" s="230"/>
      <c r="F8" s="230"/>
      <c r="G8" s="230"/>
      <c r="H8" s="85"/>
    </row>
    <row r="9" spans="1:8" s="6" customFormat="1" ht="11.25" customHeight="1">
      <c r="A9" s="16" t="s">
        <v>88</v>
      </c>
      <c r="B9" s="12" t="s">
        <v>108</v>
      </c>
      <c r="C9" s="68" t="s">
        <v>109</v>
      </c>
      <c r="D9" s="68"/>
      <c r="E9" s="188" t="s">
        <v>111</v>
      </c>
      <c r="F9" s="169"/>
      <c r="G9" s="172" t="s">
        <v>110</v>
      </c>
      <c r="H9" s="173"/>
    </row>
    <row r="10" spans="1:8" s="6" customFormat="1" ht="11.25" customHeight="1">
      <c r="A10" s="9"/>
      <c r="B10" s="13"/>
      <c r="C10" s="69" t="s">
        <v>112</v>
      </c>
      <c r="D10" s="97"/>
      <c r="E10" s="189" t="s">
        <v>113</v>
      </c>
      <c r="F10" s="171"/>
      <c r="G10" s="170" t="s">
        <v>42</v>
      </c>
      <c r="H10" s="171"/>
    </row>
    <row r="11" spans="1:8" s="6" customFormat="1" ht="11.25" customHeight="1">
      <c r="A11" s="27" t="s">
        <v>43</v>
      </c>
      <c r="B11" s="33">
        <f>SUM(B12,B18,B24,B30,B36)</f>
        <v>1070000</v>
      </c>
      <c r="C11" s="108">
        <f>SUM(C12,C18,C24,C30,C36)</f>
        <v>1070000</v>
      </c>
      <c r="D11" s="108"/>
      <c r="E11" s="193">
        <f>SUM(E12,E18,E24,E30,E36)</f>
        <v>475680.31000000006</v>
      </c>
      <c r="F11" s="194"/>
      <c r="G11" s="166">
        <f aca="true" t="shared" si="0" ref="G11:G16">(E11/C11)*100</f>
        <v>44.456103738317765</v>
      </c>
      <c r="H11" s="167"/>
    </row>
    <row r="12" spans="1:8" s="6" customFormat="1" ht="11.25" customHeight="1">
      <c r="A12" s="28" t="s">
        <v>50</v>
      </c>
      <c r="B12" s="33">
        <f>SUM(B13:B16)-SUM(B17)</f>
        <v>103000</v>
      </c>
      <c r="C12" s="108">
        <f>SUM(C13:C16)-SUM(C17)</f>
        <v>103000</v>
      </c>
      <c r="D12" s="108"/>
      <c r="E12" s="193">
        <f>SUM(E13:E16)-SUM(E17)</f>
        <v>49560.119999999995</v>
      </c>
      <c r="F12" s="194"/>
      <c r="G12" s="166">
        <f t="shared" si="0"/>
        <v>48.116621359223295</v>
      </c>
      <c r="H12" s="167"/>
    </row>
    <row r="13" spans="1:8" s="6" customFormat="1" ht="11.25" customHeight="1">
      <c r="A13" s="28" t="s">
        <v>131</v>
      </c>
      <c r="B13" s="34">
        <v>65000</v>
      </c>
      <c r="C13" s="45">
        <v>65000</v>
      </c>
      <c r="D13" s="45"/>
      <c r="E13" s="187">
        <v>10255.5</v>
      </c>
      <c r="F13" s="167"/>
      <c r="G13" s="166">
        <f t="shared" si="0"/>
        <v>15.777692307692307</v>
      </c>
      <c r="H13" s="167"/>
    </row>
    <row r="14" spans="1:8" s="6" customFormat="1" ht="11.25" customHeight="1">
      <c r="A14" s="28" t="s">
        <v>118</v>
      </c>
      <c r="B14" s="34">
        <v>3000</v>
      </c>
      <c r="C14" s="45">
        <v>3000</v>
      </c>
      <c r="D14" s="45"/>
      <c r="E14" s="187">
        <v>1761.25</v>
      </c>
      <c r="F14" s="167"/>
      <c r="G14" s="166">
        <f t="shared" si="0"/>
        <v>58.70833333333333</v>
      </c>
      <c r="H14" s="167"/>
    </row>
    <row r="15" spans="1:8" s="6" customFormat="1" ht="11.25" customHeight="1">
      <c r="A15" s="28" t="s">
        <v>119</v>
      </c>
      <c r="B15" s="34">
        <v>20000</v>
      </c>
      <c r="C15" s="45">
        <v>20000</v>
      </c>
      <c r="D15" s="45"/>
      <c r="E15" s="187">
        <v>31088.53</v>
      </c>
      <c r="F15" s="167"/>
      <c r="G15" s="166">
        <f t="shared" si="0"/>
        <v>155.44265</v>
      </c>
      <c r="H15" s="167"/>
    </row>
    <row r="16" spans="1:8" s="6" customFormat="1" ht="11.25" customHeight="1">
      <c r="A16" s="28" t="s">
        <v>120</v>
      </c>
      <c r="B16" s="34">
        <v>15000</v>
      </c>
      <c r="C16" s="45">
        <v>15000</v>
      </c>
      <c r="D16" s="45"/>
      <c r="E16" s="187">
        <v>6454.84</v>
      </c>
      <c r="F16" s="167"/>
      <c r="G16" s="166">
        <f t="shared" si="0"/>
        <v>43.03226666666667</v>
      </c>
      <c r="H16" s="167"/>
    </row>
    <row r="17" spans="1:8" s="6" customFormat="1" ht="11.25" customHeight="1">
      <c r="A17" s="28" t="s">
        <v>121</v>
      </c>
      <c r="B17" s="34">
        <v>0</v>
      </c>
      <c r="C17" s="45">
        <v>0</v>
      </c>
      <c r="D17" s="45"/>
      <c r="E17" s="187">
        <v>0</v>
      </c>
      <c r="F17" s="167"/>
      <c r="G17" s="166">
        <v>0</v>
      </c>
      <c r="H17" s="167"/>
    </row>
    <row r="18" spans="1:8" s="6" customFormat="1" ht="11.25" customHeight="1">
      <c r="A18" s="28" t="s">
        <v>51</v>
      </c>
      <c r="B18" s="34">
        <f>SUM(B19:B22)-SUM(B23)</f>
        <v>127000</v>
      </c>
      <c r="C18" s="45">
        <f>SUM(C19:C22)-SUM(C23)</f>
        <v>127000</v>
      </c>
      <c r="D18" s="45"/>
      <c r="E18" s="187">
        <f>SUM(E19:E22)-SUM(E23)</f>
        <v>62930.83</v>
      </c>
      <c r="F18" s="167"/>
      <c r="G18" s="166">
        <f>(E18/C18)*100</f>
        <v>49.55183464566929</v>
      </c>
      <c r="H18" s="167"/>
    </row>
    <row r="19" spans="1:8" s="6" customFormat="1" ht="11.25" customHeight="1">
      <c r="A19" s="28" t="s">
        <v>132</v>
      </c>
      <c r="B19" s="34">
        <v>120000</v>
      </c>
      <c r="C19" s="45">
        <v>120000</v>
      </c>
      <c r="D19" s="45"/>
      <c r="E19" s="187">
        <v>61959.3</v>
      </c>
      <c r="F19" s="167"/>
      <c r="G19" s="166">
        <f>(E19/C19)*100</f>
        <v>51.63275</v>
      </c>
      <c r="H19" s="167"/>
    </row>
    <row r="20" spans="1:8" s="6" customFormat="1" ht="11.25" customHeight="1">
      <c r="A20" s="28" t="s">
        <v>122</v>
      </c>
      <c r="B20" s="34">
        <v>1500</v>
      </c>
      <c r="C20" s="45">
        <v>1500</v>
      </c>
      <c r="D20" s="45"/>
      <c r="E20" s="187">
        <v>0</v>
      </c>
      <c r="F20" s="167"/>
      <c r="G20" s="166">
        <f>(E20/C20)*100</f>
        <v>0</v>
      </c>
      <c r="H20" s="167"/>
    </row>
    <row r="21" spans="1:8" s="6" customFormat="1" ht="11.25" customHeight="1">
      <c r="A21" s="28" t="s">
        <v>123</v>
      </c>
      <c r="B21" s="34">
        <v>2500</v>
      </c>
      <c r="C21" s="45">
        <v>2500</v>
      </c>
      <c r="D21" s="45"/>
      <c r="E21" s="187">
        <v>971.53</v>
      </c>
      <c r="F21" s="167"/>
      <c r="G21" s="166">
        <f>(E21/C21)*100</f>
        <v>38.861200000000004</v>
      </c>
      <c r="H21" s="167"/>
    </row>
    <row r="22" spans="1:8" s="6" customFormat="1" ht="11.25" customHeight="1">
      <c r="A22" s="28" t="s">
        <v>124</v>
      </c>
      <c r="B22" s="34">
        <v>3000</v>
      </c>
      <c r="C22" s="45">
        <v>3000</v>
      </c>
      <c r="D22" s="45"/>
      <c r="E22" s="187">
        <v>0</v>
      </c>
      <c r="F22" s="167"/>
      <c r="G22" s="166">
        <f>(E22/C22)*100</f>
        <v>0</v>
      </c>
      <c r="H22" s="167"/>
    </row>
    <row r="23" spans="1:8" s="6" customFormat="1" ht="11.25" customHeight="1">
      <c r="A23" s="28" t="s">
        <v>125</v>
      </c>
      <c r="B23" s="34">
        <v>0</v>
      </c>
      <c r="C23" s="45">
        <v>0</v>
      </c>
      <c r="D23" s="45"/>
      <c r="E23" s="187">
        <v>0</v>
      </c>
      <c r="F23" s="167"/>
      <c r="G23" s="166">
        <v>0</v>
      </c>
      <c r="H23" s="167"/>
    </row>
    <row r="24" spans="1:8" s="6" customFormat="1" ht="11.25" customHeight="1">
      <c r="A24" s="28" t="s">
        <v>52</v>
      </c>
      <c r="B24" s="34">
        <f>SUM(B25:B28)-SUM(B29)</f>
        <v>485000</v>
      </c>
      <c r="C24" s="45">
        <f>SUM(C25:C28)-SUM(C29)</f>
        <v>485000</v>
      </c>
      <c r="D24" s="45"/>
      <c r="E24" s="187">
        <f>SUM(E25:E28)-SUM(E29)</f>
        <v>228816.67000000004</v>
      </c>
      <c r="F24" s="167"/>
      <c r="G24" s="166">
        <f>(E24/C24)*100</f>
        <v>47.17869484536084</v>
      </c>
      <c r="H24" s="167"/>
    </row>
    <row r="25" spans="1:8" s="6" customFormat="1" ht="11.25" customHeight="1">
      <c r="A25" s="28" t="s">
        <v>127</v>
      </c>
      <c r="B25" s="34">
        <v>450000</v>
      </c>
      <c r="C25" s="45">
        <v>450000</v>
      </c>
      <c r="D25" s="45"/>
      <c r="E25" s="187">
        <v>212758.01</v>
      </c>
      <c r="F25" s="167"/>
      <c r="G25" s="166">
        <f>(E25/C25)*100</f>
        <v>47.27955777777778</v>
      </c>
      <c r="H25" s="167"/>
    </row>
    <row r="26" spans="1:8" s="6" customFormat="1" ht="11.25" customHeight="1">
      <c r="A26" s="28" t="s">
        <v>126</v>
      </c>
      <c r="B26" s="34">
        <v>10000</v>
      </c>
      <c r="C26" s="45">
        <v>10000</v>
      </c>
      <c r="D26" s="45"/>
      <c r="E26" s="187">
        <v>1945.23</v>
      </c>
      <c r="F26" s="167"/>
      <c r="G26" s="166">
        <f>(E26/C26)*100</f>
        <v>19.4523</v>
      </c>
      <c r="H26" s="167"/>
    </row>
    <row r="27" spans="1:8" s="6" customFormat="1" ht="11.25" customHeight="1">
      <c r="A27" s="28" t="s">
        <v>128</v>
      </c>
      <c r="B27" s="34">
        <v>15000</v>
      </c>
      <c r="C27" s="45">
        <v>15000</v>
      </c>
      <c r="D27" s="45"/>
      <c r="E27" s="187">
        <v>13037.51</v>
      </c>
      <c r="F27" s="167"/>
      <c r="G27" s="166">
        <f>(E27/C27)*100</f>
        <v>86.91673333333334</v>
      </c>
      <c r="H27" s="167"/>
    </row>
    <row r="28" spans="1:8" s="6" customFormat="1" ht="11.25" customHeight="1">
      <c r="A28" s="28" t="s">
        <v>129</v>
      </c>
      <c r="B28" s="34">
        <v>10000</v>
      </c>
      <c r="C28" s="45">
        <v>10000</v>
      </c>
      <c r="D28" s="45"/>
      <c r="E28" s="187">
        <v>1075.92</v>
      </c>
      <c r="F28" s="167"/>
      <c r="G28" s="166">
        <f>(E28/C28)*100</f>
        <v>10.7592</v>
      </c>
      <c r="H28" s="167"/>
    </row>
    <row r="29" spans="1:8" s="6" customFormat="1" ht="11.25" customHeight="1">
      <c r="A29" s="28" t="s">
        <v>130</v>
      </c>
      <c r="B29" s="34">
        <v>0</v>
      </c>
      <c r="C29" s="45">
        <v>0</v>
      </c>
      <c r="D29" s="45"/>
      <c r="E29" s="187">
        <v>0</v>
      </c>
      <c r="F29" s="167"/>
      <c r="G29" s="166">
        <v>0</v>
      </c>
      <c r="H29" s="167"/>
    </row>
    <row r="30" spans="1:8" s="6" customFormat="1" ht="11.25" customHeight="1">
      <c r="A30" s="27" t="s">
        <v>53</v>
      </c>
      <c r="B30" s="34">
        <f>SUM(B31:B34)-SUM(B35)</f>
        <v>355000</v>
      </c>
      <c r="C30" s="45">
        <f>SUM(C31:C34)-SUM(C35)</f>
        <v>355000</v>
      </c>
      <c r="D30" s="45"/>
      <c r="E30" s="187">
        <f>SUM(E31:E34)-SUM(E35)</f>
        <v>134372.69</v>
      </c>
      <c r="F30" s="167"/>
      <c r="G30" s="166">
        <f>(E30/C30)*100</f>
        <v>37.851461971830986</v>
      </c>
      <c r="H30" s="167"/>
    </row>
    <row r="31" spans="1:8" s="6" customFormat="1" ht="11.25" customHeight="1">
      <c r="A31" s="28" t="s">
        <v>133</v>
      </c>
      <c r="B31" s="34">
        <v>355000</v>
      </c>
      <c r="C31" s="45">
        <v>355000</v>
      </c>
      <c r="D31" s="45"/>
      <c r="E31" s="187">
        <v>134372.69</v>
      </c>
      <c r="F31" s="167"/>
      <c r="G31" s="166">
        <f>(E31/C31)*100</f>
        <v>37.851461971830986</v>
      </c>
      <c r="H31" s="167"/>
    </row>
    <row r="32" spans="1:8" s="6" customFormat="1" ht="11.25" customHeight="1">
      <c r="A32" s="28" t="s">
        <v>134</v>
      </c>
      <c r="B32" s="34">
        <v>0</v>
      </c>
      <c r="C32" s="45">
        <v>0</v>
      </c>
      <c r="D32" s="45"/>
      <c r="E32" s="187">
        <v>0</v>
      </c>
      <c r="F32" s="167"/>
      <c r="G32" s="166">
        <v>0</v>
      </c>
      <c r="H32" s="167"/>
    </row>
    <row r="33" spans="1:8" s="6" customFormat="1" ht="11.25" customHeight="1">
      <c r="A33" s="28" t="s">
        <v>135</v>
      </c>
      <c r="B33" s="34">
        <v>0</v>
      </c>
      <c r="C33" s="45">
        <v>0</v>
      </c>
      <c r="D33" s="45"/>
      <c r="E33" s="187">
        <v>0</v>
      </c>
      <c r="F33" s="167"/>
      <c r="G33" s="166">
        <v>0</v>
      </c>
      <c r="H33" s="167"/>
    </row>
    <row r="34" spans="1:8" s="6" customFormat="1" ht="11.25" customHeight="1">
      <c r="A34" s="28" t="s">
        <v>136</v>
      </c>
      <c r="B34" s="34">
        <v>0</v>
      </c>
      <c r="C34" s="45">
        <v>0</v>
      </c>
      <c r="D34" s="45"/>
      <c r="E34" s="187">
        <v>0</v>
      </c>
      <c r="F34" s="167"/>
      <c r="G34" s="166">
        <v>0</v>
      </c>
      <c r="H34" s="167"/>
    </row>
    <row r="35" spans="1:8" s="6" customFormat="1" ht="11.25" customHeight="1">
      <c r="A35" s="28" t="s">
        <v>137</v>
      </c>
      <c r="B35" s="34">
        <v>0</v>
      </c>
      <c r="C35" s="45">
        <v>0</v>
      </c>
      <c r="D35" s="45"/>
      <c r="E35" s="187">
        <v>0</v>
      </c>
      <c r="F35" s="167"/>
      <c r="G35" s="166">
        <v>0</v>
      </c>
      <c r="H35" s="167"/>
    </row>
    <row r="36" spans="1:8" s="6" customFormat="1" ht="11.25" customHeight="1">
      <c r="A36" s="27" t="s">
        <v>96</v>
      </c>
      <c r="B36" s="34">
        <f>SUM(B37:B40)-SUM(B41)</f>
        <v>0</v>
      </c>
      <c r="C36" s="45">
        <f>SUM(C37:C40)-SUM(C41)</f>
        <v>0</v>
      </c>
      <c r="D36" s="45"/>
      <c r="E36" s="187">
        <f>SUM(E37:E40)-SUM(E41)</f>
        <v>0</v>
      </c>
      <c r="F36" s="167"/>
      <c r="G36" s="166">
        <v>0</v>
      </c>
      <c r="H36" s="167"/>
    </row>
    <row r="37" spans="1:8" s="6" customFormat="1" ht="11.25" customHeight="1">
      <c r="A37" s="28" t="s">
        <v>138</v>
      </c>
      <c r="B37" s="34">
        <v>0</v>
      </c>
      <c r="C37" s="45">
        <v>0</v>
      </c>
      <c r="D37" s="45"/>
      <c r="E37" s="187">
        <v>0</v>
      </c>
      <c r="F37" s="167"/>
      <c r="G37" s="166">
        <v>0</v>
      </c>
      <c r="H37" s="167"/>
    </row>
    <row r="38" spans="1:8" s="6" customFormat="1" ht="11.25" customHeight="1">
      <c r="A38" s="28" t="s">
        <v>139</v>
      </c>
      <c r="B38" s="34">
        <v>0</v>
      </c>
      <c r="C38" s="45">
        <v>0</v>
      </c>
      <c r="D38" s="45"/>
      <c r="E38" s="187">
        <v>0</v>
      </c>
      <c r="F38" s="167"/>
      <c r="G38" s="166">
        <v>0</v>
      </c>
      <c r="H38" s="167"/>
    </row>
    <row r="39" spans="1:8" s="6" customFormat="1" ht="11.25" customHeight="1">
      <c r="A39" s="28" t="s">
        <v>140</v>
      </c>
      <c r="B39" s="34">
        <v>0</v>
      </c>
      <c r="C39" s="45">
        <v>0</v>
      </c>
      <c r="D39" s="45"/>
      <c r="E39" s="187">
        <v>0</v>
      </c>
      <c r="F39" s="167"/>
      <c r="G39" s="166">
        <v>0</v>
      </c>
      <c r="H39" s="167"/>
    </row>
    <row r="40" spans="1:8" s="6" customFormat="1" ht="11.25" customHeight="1">
      <c r="A40" s="28" t="s">
        <v>141</v>
      </c>
      <c r="B40" s="34">
        <v>0</v>
      </c>
      <c r="C40" s="45">
        <v>0</v>
      </c>
      <c r="D40" s="45"/>
      <c r="E40" s="187">
        <v>0</v>
      </c>
      <c r="F40" s="167"/>
      <c r="G40" s="166">
        <v>0</v>
      </c>
      <c r="H40" s="167"/>
    </row>
    <row r="41" spans="1:8" s="6" customFormat="1" ht="11.25" customHeight="1">
      <c r="A41" s="28" t="s">
        <v>142</v>
      </c>
      <c r="B41" s="35">
        <v>0</v>
      </c>
      <c r="C41" s="45">
        <v>0</v>
      </c>
      <c r="D41" s="45"/>
      <c r="E41" s="187">
        <v>0</v>
      </c>
      <c r="F41" s="167"/>
      <c r="G41" s="166">
        <v>0</v>
      </c>
      <c r="H41" s="167"/>
    </row>
    <row r="42" spans="1:8" s="6" customFormat="1" ht="11.25" customHeight="1">
      <c r="A42" s="27" t="s">
        <v>89</v>
      </c>
      <c r="B42" s="36">
        <f>SUM(B43,B44,B45,B46,B47,B48,B49)</f>
        <v>18245000</v>
      </c>
      <c r="C42" s="109">
        <f>SUM(C43,C44,C45,C46,C47,C48,C49)</f>
        <v>18245000</v>
      </c>
      <c r="D42" s="108"/>
      <c r="E42" s="193">
        <f>SUM(E43,E44,E45,E46,E47,E48,E49)</f>
        <v>10021318.11</v>
      </c>
      <c r="F42" s="194"/>
      <c r="G42" s="166">
        <f aca="true" t="shared" si="1" ref="G42:G48">(E42/C42)*100</f>
        <v>54.92638043299534</v>
      </c>
      <c r="H42" s="167"/>
    </row>
    <row r="43" spans="1:8" s="6" customFormat="1" ht="11.25" customHeight="1">
      <c r="A43" s="27" t="s">
        <v>54</v>
      </c>
      <c r="B43" s="36">
        <v>8800000</v>
      </c>
      <c r="C43" s="109">
        <v>8800000</v>
      </c>
      <c r="D43" s="108"/>
      <c r="E43" s="193">
        <v>4883691.42</v>
      </c>
      <c r="F43" s="194"/>
      <c r="G43" s="166">
        <f t="shared" si="1"/>
        <v>55.49649340909091</v>
      </c>
      <c r="H43" s="167"/>
    </row>
    <row r="44" spans="1:8" s="6" customFormat="1" ht="11.25" customHeight="1">
      <c r="A44" s="27" t="s">
        <v>55</v>
      </c>
      <c r="B44" s="34">
        <v>8700000</v>
      </c>
      <c r="C44" s="45">
        <v>8700000</v>
      </c>
      <c r="D44" s="45"/>
      <c r="E44" s="187">
        <v>4695165.14</v>
      </c>
      <c r="F44" s="167"/>
      <c r="G44" s="166">
        <f t="shared" si="1"/>
        <v>53.96741540229885</v>
      </c>
      <c r="H44" s="167"/>
    </row>
    <row r="45" spans="1:8" s="6" customFormat="1" ht="11.25" customHeight="1">
      <c r="A45" s="27" t="s">
        <v>56</v>
      </c>
      <c r="B45" s="34">
        <v>90000</v>
      </c>
      <c r="C45" s="45">
        <v>90000</v>
      </c>
      <c r="D45" s="45"/>
      <c r="E45" s="187">
        <v>43541.82</v>
      </c>
      <c r="F45" s="167"/>
      <c r="G45" s="166">
        <f t="shared" si="1"/>
        <v>48.3798</v>
      </c>
      <c r="H45" s="167"/>
    </row>
    <row r="46" spans="1:8" s="6" customFormat="1" ht="11.25" customHeight="1">
      <c r="A46" s="27" t="s">
        <v>57</v>
      </c>
      <c r="B46" s="34">
        <v>240000</v>
      </c>
      <c r="C46" s="45">
        <v>240000</v>
      </c>
      <c r="D46" s="45"/>
      <c r="E46" s="187">
        <v>137142.93</v>
      </c>
      <c r="F46" s="167"/>
      <c r="G46" s="166">
        <f t="shared" si="1"/>
        <v>57.14288749999999</v>
      </c>
      <c r="H46" s="167"/>
    </row>
    <row r="47" spans="1:8" s="6" customFormat="1" ht="11.25" customHeight="1">
      <c r="A47" s="27" t="s">
        <v>58</v>
      </c>
      <c r="B47" s="34">
        <v>5000</v>
      </c>
      <c r="C47" s="45">
        <v>5000</v>
      </c>
      <c r="D47" s="45"/>
      <c r="E47" s="187">
        <v>1231.48</v>
      </c>
      <c r="F47" s="167"/>
      <c r="G47" s="166">
        <f t="shared" si="1"/>
        <v>24.6296</v>
      </c>
      <c r="H47" s="167"/>
    </row>
    <row r="48" spans="1:8" s="6" customFormat="1" ht="11.25" customHeight="1">
      <c r="A48" s="27" t="s">
        <v>59</v>
      </c>
      <c r="B48" s="34">
        <v>410000</v>
      </c>
      <c r="C48" s="45">
        <v>410000</v>
      </c>
      <c r="D48" s="45"/>
      <c r="E48" s="187">
        <v>260545.32</v>
      </c>
      <c r="F48" s="167"/>
      <c r="G48" s="166">
        <f t="shared" si="1"/>
        <v>63.54763902439024</v>
      </c>
      <c r="H48" s="167"/>
    </row>
    <row r="49" spans="1:8" s="6" customFormat="1" ht="11.25" customHeight="1">
      <c r="A49" s="27" t="s">
        <v>60</v>
      </c>
      <c r="B49" s="34">
        <v>0</v>
      </c>
      <c r="C49" s="45">
        <v>0</v>
      </c>
      <c r="D49" s="45"/>
      <c r="E49" s="187">
        <v>0</v>
      </c>
      <c r="F49" s="167"/>
      <c r="G49" s="174">
        <v>0</v>
      </c>
      <c r="H49" s="175"/>
    </row>
    <row r="50" spans="1:8" s="6" customFormat="1" ht="11.25" customHeight="1">
      <c r="A50" s="26" t="s">
        <v>90</v>
      </c>
      <c r="B50" s="37">
        <f>SUM(B11,B42)</f>
        <v>19315000</v>
      </c>
      <c r="C50" s="110">
        <f>SUM(C11,C42)</f>
        <v>19315000</v>
      </c>
      <c r="D50" s="155"/>
      <c r="E50" s="191">
        <f>SUM(E11,E42)</f>
        <v>10496998.42</v>
      </c>
      <c r="F50" s="192"/>
      <c r="G50" s="176">
        <f>(E50/C50)*100</f>
        <v>54.346354750194145</v>
      </c>
      <c r="H50" s="177"/>
    </row>
    <row r="51" spans="1:8" s="6" customFormat="1" ht="11.25">
      <c r="A51" s="3"/>
      <c r="B51" s="11" t="s">
        <v>106</v>
      </c>
      <c r="C51" s="94" t="s">
        <v>106</v>
      </c>
      <c r="D51" s="229" t="s">
        <v>107</v>
      </c>
      <c r="E51" s="230"/>
      <c r="F51" s="230"/>
      <c r="G51" s="230"/>
      <c r="H51" s="85"/>
    </row>
    <row r="52" spans="1:8" s="6" customFormat="1" ht="11.25" customHeight="1">
      <c r="A52" s="10" t="s">
        <v>97</v>
      </c>
      <c r="B52" s="12" t="s">
        <v>108</v>
      </c>
      <c r="C52" s="68" t="s">
        <v>109</v>
      </c>
      <c r="D52" s="68"/>
      <c r="E52" s="188" t="s">
        <v>111</v>
      </c>
      <c r="F52" s="169"/>
      <c r="G52" s="172" t="s">
        <v>110</v>
      </c>
      <c r="H52" s="173"/>
    </row>
    <row r="53" spans="1:8" s="6" customFormat="1" ht="11.25" customHeight="1">
      <c r="A53" s="9"/>
      <c r="B53" s="13"/>
      <c r="C53" s="69" t="s">
        <v>112</v>
      </c>
      <c r="D53" s="97"/>
      <c r="E53" s="189" t="s">
        <v>113</v>
      </c>
      <c r="F53" s="171"/>
      <c r="G53" s="170" t="s">
        <v>42</v>
      </c>
      <c r="H53" s="171"/>
    </row>
    <row r="54" spans="1:8" s="6" customFormat="1" ht="11.25" customHeight="1">
      <c r="A54" s="27" t="s">
        <v>0</v>
      </c>
      <c r="B54" s="18"/>
      <c r="C54" s="68"/>
      <c r="D54" s="98"/>
      <c r="E54" s="197"/>
      <c r="F54" s="173"/>
      <c r="G54" s="168"/>
      <c r="H54" s="169"/>
    </row>
    <row r="55" spans="1:8" s="6" customFormat="1" ht="11.25" customHeight="1">
      <c r="A55" s="27" t="s">
        <v>1</v>
      </c>
      <c r="B55" s="35">
        <v>0</v>
      </c>
      <c r="C55" s="90">
        <v>0</v>
      </c>
      <c r="D55" s="45"/>
      <c r="E55" s="187">
        <v>0</v>
      </c>
      <c r="F55" s="167"/>
      <c r="G55" s="166"/>
      <c r="H55" s="167"/>
    </row>
    <row r="56" spans="1:8" s="6" customFormat="1" ht="11.25" customHeight="1">
      <c r="A56" s="27" t="s">
        <v>2</v>
      </c>
      <c r="B56" s="35">
        <f>SUM(B57:B58)</f>
        <v>891000</v>
      </c>
      <c r="C56" s="43">
        <f>SUM(C57:C58)</f>
        <v>891000</v>
      </c>
      <c r="D56" s="45"/>
      <c r="E56" s="187">
        <f>SUM(E57:E58)</f>
        <v>648801.01</v>
      </c>
      <c r="F56" s="167"/>
      <c r="G56" s="166">
        <f aca="true" t="shared" si="2" ref="G56:G62">(E56/C56)*100</f>
        <v>72.81717283950617</v>
      </c>
      <c r="H56" s="167"/>
    </row>
    <row r="57" spans="1:8" s="6" customFormat="1" ht="11.25" customHeight="1">
      <c r="A57" s="27" t="s">
        <v>3</v>
      </c>
      <c r="B57" s="35">
        <v>350000</v>
      </c>
      <c r="C57" s="90">
        <v>350000</v>
      </c>
      <c r="D57" s="45"/>
      <c r="E57" s="187">
        <v>226564.65</v>
      </c>
      <c r="F57" s="167"/>
      <c r="G57" s="166">
        <f t="shared" si="2"/>
        <v>64.73275714285714</v>
      </c>
      <c r="H57" s="167"/>
    </row>
    <row r="58" spans="1:8" s="6" customFormat="1" ht="11.25" customHeight="1">
      <c r="A58" s="27" t="s">
        <v>4</v>
      </c>
      <c r="B58" s="35">
        <v>541000</v>
      </c>
      <c r="C58" s="90">
        <v>541000</v>
      </c>
      <c r="D58" s="45"/>
      <c r="E58" s="187">
        <v>422236.36</v>
      </c>
      <c r="F58" s="167"/>
      <c r="G58" s="166">
        <f t="shared" si="2"/>
        <v>78.0473863216266</v>
      </c>
      <c r="H58" s="167"/>
    </row>
    <row r="59" spans="1:8" s="6" customFormat="1" ht="11.25" customHeight="1">
      <c r="A59" s="27" t="s">
        <v>5</v>
      </c>
      <c r="B59" s="35">
        <v>820000</v>
      </c>
      <c r="C59" s="43">
        <v>820000</v>
      </c>
      <c r="D59" s="45"/>
      <c r="E59" s="187">
        <v>0</v>
      </c>
      <c r="F59" s="167"/>
      <c r="G59" s="166">
        <f t="shared" si="2"/>
        <v>0</v>
      </c>
      <c r="H59" s="167"/>
    </row>
    <row r="60" spans="1:8" s="6" customFormat="1" ht="11.25" customHeight="1">
      <c r="A60" s="27" t="s">
        <v>6</v>
      </c>
      <c r="B60" s="35">
        <v>485000</v>
      </c>
      <c r="C60" s="90">
        <v>485000</v>
      </c>
      <c r="D60" s="45"/>
      <c r="E60" s="187">
        <v>0</v>
      </c>
      <c r="F60" s="167"/>
      <c r="G60" s="166">
        <v>0</v>
      </c>
      <c r="H60" s="167"/>
    </row>
    <row r="61" spans="1:8" s="6" customFormat="1" ht="11.25" customHeight="1">
      <c r="A61" s="27" t="s">
        <v>64</v>
      </c>
      <c r="B61" s="35">
        <v>0</v>
      </c>
      <c r="C61" s="91">
        <v>0</v>
      </c>
      <c r="D61" s="45"/>
      <c r="E61" s="187">
        <v>0</v>
      </c>
      <c r="F61" s="167"/>
      <c r="G61" s="160"/>
      <c r="H61" s="161"/>
    </row>
    <row r="62" spans="1:8" s="6" customFormat="1" ht="11.25" customHeight="1">
      <c r="A62" s="26" t="s">
        <v>65</v>
      </c>
      <c r="B62" s="38">
        <f>SUM(B55,B56,B59,B60,B61)</f>
        <v>2196000</v>
      </c>
      <c r="C62" s="113">
        <f>SUM(C55,C56,C59,C60,C61)</f>
        <v>2196000</v>
      </c>
      <c r="D62" s="114"/>
      <c r="E62" s="195">
        <f>SUM(E55,E56,E59,E60,E61)</f>
        <v>648801.01</v>
      </c>
      <c r="F62" s="196"/>
      <c r="G62" s="162">
        <f t="shared" si="2"/>
        <v>29.54467258652095</v>
      </c>
      <c r="H62" s="163"/>
    </row>
    <row r="63" spans="1:8" s="6" customFormat="1" ht="21" customHeight="1">
      <c r="A63" s="202" t="s">
        <v>44</v>
      </c>
      <c r="B63" s="203"/>
      <c r="C63" s="203"/>
      <c r="D63" s="235"/>
      <c r="E63" s="235"/>
      <c r="F63" s="235"/>
      <c r="G63" s="235"/>
      <c r="H63" s="3"/>
    </row>
    <row r="64" spans="1:8" s="6" customFormat="1" ht="11.25">
      <c r="A64" s="3"/>
      <c r="B64" s="11" t="s">
        <v>106</v>
      </c>
      <c r="C64" s="11" t="s">
        <v>106</v>
      </c>
      <c r="D64" s="229" t="s">
        <v>107</v>
      </c>
      <c r="E64" s="230"/>
      <c r="F64" s="230"/>
      <c r="G64" s="230"/>
      <c r="H64" s="85"/>
    </row>
    <row r="65" spans="1:8" s="6" customFormat="1" ht="11.25">
      <c r="A65" s="10" t="s">
        <v>45</v>
      </c>
      <c r="B65" s="12" t="s">
        <v>108</v>
      </c>
      <c r="C65" s="68" t="s">
        <v>109</v>
      </c>
      <c r="D65" s="68"/>
      <c r="E65" s="188" t="s">
        <v>111</v>
      </c>
      <c r="F65" s="169"/>
      <c r="G65" s="168" t="s">
        <v>110</v>
      </c>
      <c r="H65" s="169"/>
    </row>
    <row r="66" spans="1:8" s="6" customFormat="1" ht="11.25">
      <c r="A66" s="7"/>
      <c r="B66" s="13"/>
      <c r="C66" s="69" t="s">
        <v>112</v>
      </c>
      <c r="D66" s="97"/>
      <c r="E66" s="189" t="s">
        <v>113</v>
      </c>
      <c r="F66" s="171"/>
      <c r="G66" s="170" t="s">
        <v>42</v>
      </c>
      <c r="H66" s="171"/>
    </row>
    <row r="67" spans="1:8" s="6" customFormat="1" ht="11.25">
      <c r="A67" s="30" t="s">
        <v>73</v>
      </c>
      <c r="B67" s="39">
        <f>SUM(B68:B73)</f>
        <v>3649000</v>
      </c>
      <c r="C67" s="111">
        <f>SUM(C68:C73)</f>
        <v>3649000</v>
      </c>
      <c r="D67" s="111"/>
      <c r="E67" s="178">
        <f>SUM(E68:E73)</f>
        <v>1999959.96</v>
      </c>
      <c r="F67" s="165"/>
      <c r="G67" s="164">
        <f>(E67/C67)*100</f>
        <v>54.80843957248561</v>
      </c>
      <c r="H67" s="165"/>
    </row>
    <row r="68" spans="1:8" s="6" customFormat="1" ht="11.25">
      <c r="A68" s="27" t="s">
        <v>74</v>
      </c>
      <c r="B68" s="40">
        <v>1760000</v>
      </c>
      <c r="C68" s="112">
        <v>1760000</v>
      </c>
      <c r="D68" s="112"/>
      <c r="E68" s="190">
        <v>976738.09</v>
      </c>
      <c r="F68" s="159"/>
      <c r="G68" s="158">
        <f>(E68/C68)*100</f>
        <v>55.49648238636363</v>
      </c>
      <c r="H68" s="159"/>
    </row>
    <row r="69" spans="1:8" s="6" customFormat="1" ht="11.25">
      <c r="A69" s="27" t="s">
        <v>75</v>
      </c>
      <c r="B69" s="40">
        <v>1740000</v>
      </c>
      <c r="C69" s="112">
        <v>1740000</v>
      </c>
      <c r="D69" s="112"/>
      <c r="E69" s="190">
        <v>939301.56</v>
      </c>
      <c r="F69" s="159"/>
      <c r="G69" s="158">
        <f aca="true" t="shared" si="3" ref="G69:G75">(E69/C69)*100</f>
        <v>53.982848275862075</v>
      </c>
      <c r="H69" s="159"/>
    </row>
    <row r="70" spans="1:8" s="6" customFormat="1" ht="11.25" customHeight="1">
      <c r="A70" s="27" t="s">
        <v>76</v>
      </c>
      <c r="B70" s="34">
        <v>18000</v>
      </c>
      <c r="C70" s="90">
        <v>18000</v>
      </c>
      <c r="D70" s="112"/>
      <c r="E70" s="187">
        <v>8708.35</v>
      </c>
      <c r="F70" s="167"/>
      <c r="G70" s="158">
        <f t="shared" si="3"/>
        <v>48.37972222222223</v>
      </c>
      <c r="H70" s="159"/>
    </row>
    <row r="71" spans="1:8" s="6" customFormat="1" ht="11.25" customHeight="1">
      <c r="A71" s="27" t="s">
        <v>77</v>
      </c>
      <c r="B71" s="34">
        <v>48000</v>
      </c>
      <c r="C71" s="90">
        <v>48000</v>
      </c>
      <c r="D71" s="112"/>
      <c r="E71" s="187">
        <v>22857.16</v>
      </c>
      <c r="F71" s="167"/>
      <c r="G71" s="158">
        <f t="shared" si="3"/>
        <v>47.619083333333336</v>
      </c>
      <c r="H71" s="159"/>
    </row>
    <row r="72" spans="1:8" s="6" customFormat="1" ht="11.25" customHeight="1">
      <c r="A72" s="27" t="s">
        <v>116</v>
      </c>
      <c r="B72" s="34">
        <v>1000</v>
      </c>
      <c r="C72" s="90">
        <v>1000</v>
      </c>
      <c r="D72" s="112"/>
      <c r="E72" s="187">
        <v>246.23</v>
      </c>
      <c r="F72" s="167"/>
      <c r="G72" s="158">
        <f t="shared" si="3"/>
        <v>24.622999999999998</v>
      </c>
      <c r="H72" s="159"/>
    </row>
    <row r="73" spans="1:8" s="6" customFormat="1" ht="11.25" customHeight="1">
      <c r="A73" s="27" t="s">
        <v>78</v>
      </c>
      <c r="B73" s="34">
        <v>82000</v>
      </c>
      <c r="C73" s="90">
        <v>82000</v>
      </c>
      <c r="D73" s="112"/>
      <c r="E73" s="187">
        <v>52108.57</v>
      </c>
      <c r="F73" s="167"/>
      <c r="G73" s="158">
        <f t="shared" si="3"/>
        <v>63.54703658536586</v>
      </c>
      <c r="H73" s="159"/>
    </row>
    <row r="74" spans="1:8" s="6" customFormat="1" ht="11.25" customHeight="1">
      <c r="A74" s="27" t="s">
        <v>79</v>
      </c>
      <c r="B74" s="34">
        <f>SUM(B75:B77)</f>
        <v>4715000</v>
      </c>
      <c r="C74" s="45">
        <f>SUM(C75:C77)</f>
        <v>4715000</v>
      </c>
      <c r="D74" s="45"/>
      <c r="E74" s="187">
        <f>SUM(E75:E77)</f>
        <v>2422831.5300000003</v>
      </c>
      <c r="F74" s="167"/>
      <c r="G74" s="158">
        <f t="shared" si="3"/>
        <v>51.385610392364796</v>
      </c>
      <c r="H74" s="159"/>
    </row>
    <row r="75" spans="1:8" s="6" customFormat="1" ht="11.25" customHeight="1">
      <c r="A75" s="27" t="s">
        <v>80</v>
      </c>
      <c r="B75" s="34">
        <v>4700000</v>
      </c>
      <c r="C75" s="90">
        <v>4700000</v>
      </c>
      <c r="D75" s="45"/>
      <c r="E75" s="187">
        <v>2418878.97</v>
      </c>
      <c r="F75" s="167"/>
      <c r="G75" s="158">
        <f t="shared" si="3"/>
        <v>51.46551</v>
      </c>
      <c r="H75" s="159"/>
    </row>
    <row r="76" spans="1:8" s="6" customFormat="1" ht="11.25" customHeight="1">
      <c r="A76" s="27" t="s">
        <v>81</v>
      </c>
      <c r="B76" s="34">
        <v>0</v>
      </c>
      <c r="C76" s="90">
        <v>0</v>
      </c>
      <c r="D76" s="45"/>
      <c r="E76" s="187">
        <v>0</v>
      </c>
      <c r="F76" s="167"/>
      <c r="G76" s="158">
        <v>0</v>
      </c>
      <c r="H76" s="159"/>
    </row>
    <row r="77" spans="1:8" s="6" customFormat="1" ht="11.25" customHeight="1">
      <c r="A77" s="27" t="s">
        <v>82</v>
      </c>
      <c r="B77" s="34">
        <v>15000</v>
      </c>
      <c r="C77" s="90">
        <v>15000</v>
      </c>
      <c r="D77" s="45"/>
      <c r="E77" s="187">
        <v>3952.56</v>
      </c>
      <c r="F77" s="167"/>
      <c r="G77" s="160">
        <f>(E77/C77)*100</f>
        <v>26.3504</v>
      </c>
      <c r="H77" s="161"/>
    </row>
    <row r="78" spans="1:8" s="6" customFormat="1" ht="11.25" customHeight="1">
      <c r="A78" s="26" t="s">
        <v>83</v>
      </c>
      <c r="B78" s="41">
        <f>SUM(B75-B67)</f>
        <v>1051000</v>
      </c>
      <c r="C78" s="77">
        <f>SUM(C75-C67)</f>
        <v>1051000</v>
      </c>
      <c r="D78" s="77"/>
      <c r="E78" s="184">
        <f>SUM(E75-E67)</f>
        <v>418919.01000000024</v>
      </c>
      <c r="F78" s="163"/>
      <c r="G78" s="162">
        <f>(E78/C78)*100</f>
        <v>39.859087535680324</v>
      </c>
      <c r="H78" s="163"/>
    </row>
    <row r="79" spans="1:8" s="6" customFormat="1" ht="11.25" customHeight="1">
      <c r="A79" s="232" t="s">
        <v>84</v>
      </c>
      <c r="B79" s="233"/>
      <c r="C79" s="233"/>
      <c r="D79" s="234"/>
      <c r="E79" s="234"/>
      <c r="F79" s="234"/>
      <c r="G79" s="233"/>
      <c r="H79" s="18"/>
    </row>
    <row r="80" spans="1:8" s="6" customFormat="1" ht="11.25" customHeight="1">
      <c r="A80" s="246" t="s">
        <v>85</v>
      </c>
      <c r="B80" s="246"/>
      <c r="C80" s="246"/>
      <c r="D80" s="246"/>
      <c r="E80" s="246"/>
      <c r="F80" s="246"/>
      <c r="G80" s="246"/>
      <c r="H80" s="18"/>
    </row>
    <row r="81" spans="1:8" s="6" customFormat="1" ht="11.25" customHeight="1">
      <c r="A81" s="29"/>
      <c r="B81" s="96" t="s">
        <v>114</v>
      </c>
      <c r="C81" s="96" t="s">
        <v>114</v>
      </c>
      <c r="D81" s="248" t="s">
        <v>145</v>
      </c>
      <c r="E81" s="248"/>
      <c r="F81" s="247" t="s">
        <v>38</v>
      </c>
      <c r="G81" s="248"/>
      <c r="H81" s="11" t="s">
        <v>155</v>
      </c>
    </row>
    <row r="82" spans="1:8" s="6" customFormat="1" ht="11.25" customHeight="1">
      <c r="A82" s="10" t="s">
        <v>46</v>
      </c>
      <c r="B82" s="12" t="s">
        <v>108</v>
      </c>
      <c r="C82" s="12" t="s">
        <v>109</v>
      </c>
      <c r="D82" s="16" t="s">
        <v>111</v>
      </c>
      <c r="E82" s="68" t="s">
        <v>110</v>
      </c>
      <c r="F82" s="11" t="s">
        <v>111</v>
      </c>
      <c r="G82" s="10" t="s">
        <v>110</v>
      </c>
      <c r="H82" s="12" t="s">
        <v>156</v>
      </c>
    </row>
    <row r="83" spans="1:8" s="6" customFormat="1" ht="11.25" customHeight="1">
      <c r="A83" s="3"/>
      <c r="B83" s="18"/>
      <c r="C83" s="12" t="s">
        <v>39</v>
      </c>
      <c r="D83" s="16" t="s">
        <v>40</v>
      </c>
      <c r="E83" s="68" t="s">
        <v>146</v>
      </c>
      <c r="F83" s="12" t="s">
        <v>147</v>
      </c>
      <c r="G83" s="10" t="s">
        <v>148</v>
      </c>
      <c r="H83" s="12" t="s">
        <v>157</v>
      </c>
    </row>
    <row r="84" spans="1:8" s="6" customFormat="1" ht="11.25" customHeight="1">
      <c r="A84" s="70"/>
      <c r="B84" s="13"/>
      <c r="C84" s="14"/>
      <c r="D84" s="9"/>
      <c r="E84" s="69"/>
      <c r="F84" s="14"/>
      <c r="G84" s="126"/>
      <c r="H84" s="14" t="s">
        <v>158</v>
      </c>
    </row>
    <row r="85" spans="1:8" s="6" customFormat="1" ht="11.25" customHeight="1">
      <c r="A85" s="50" t="s">
        <v>7</v>
      </c>
      <c r="B85" s="51">
        <f>SUM(B86:B87)</f>
        <v>4284050</v>
      </c>
      <c r="C85" s="51">
        <f>SUM(C86:C87)</f>
        <v>4284050</v>
      </c>
      <c r="D85" s="51">
        <f>SUM(D86:D87)</f>
        <v>2621035.44</v>
      </c>
      <c r="E85" s="103">
        <f aca="true" t="shared" si="4" ref="E85:E91">(D85/C85)*100</f>
        <v>61.181252319650795</v>
      </c>
      <c r="F85" s="55">
        <f>SUM(F86:F87)</f>
        <v>2239662.48</v>
      </c>
      <c r="G85" s="130">
        <f aca="true" t="shared" si="5" ref="G85:G91">(F85/C85)*100</f>
        <v>52.279092914415095</v>
      </c>
      <c r="H85" s="55">
        <f>SUM(H86:H87)</f>
        <v>381372.9599999998</v>
      </c>
    </row>
    <row r="86" spans="1:8" s="6" customFormat="1" ht="11.25" customHeight="1">
      <c r="A86" s="50" t="s">
        <v>8</v>
      </c>
      <c r="B86" s="51">
        <v>845000</v>
      </c>
      <c r="C86" s="51">
        <v>845000</v>
      </c>
      <c r="D86" s="51">
        <v>481692.54</v>
      </c>
      <c r="E86" s="103">
        <f t="shared" si="4"/>
        <v>57.00503431952663</v>
      </c>
      <c r="F86" s="55">
        <v>405883.64</v>
      </c>
      <c r="G86" s="130">
        <f t="shared" si="5"/>
        <v>48.03356686390533</v>
      </c>
      <c r="H86" s="152">
        <f>D86-F86</f>
        <v>75808.89999999997</v>
      </c>
    </row>
    <row r="87" spans="1:8" s="6" customFormat="1" ht="11.25" customHeight="1">
      <c r="A87" s="50" t="s">
        <v>9</v>
      </c>
      <c r="B87" s="51">
        <v>3439050</v>
      </c>
      <c r="C87" s="51">
        <v>3439050</v>
      </c>
      <c r="D87" s="51">
        <v>2139342.9</v>
      </c>
      <c r="E87" s="103">
        <f t="shared" si="4"/>
        <v>62.20737994504296</v>
      </c>
      <c r="F87" s="55">
        <v>1833778.84</v>
      </c>
      <c r="G87" s="130">
        <f t="shared" si="5"/>
        <v>53.32225003998198</v>
      </c>
      <c r="H87" s="152">
        <f>D87-F87</f>
        <v>305564.0599999998</v>
      </c>
    </row>
    <row r="88" spans="1:8" s="6" customFormat="1" ht="11.25" customHeight="1">
      <c r="A88" s="50" t="s">
        <v>10</v>
      </c>
      <c r="B88" s="51">
        <f>SUM(B89:B90)</f>
        <v>1721150</v>
      </c>
      <c r="C88" s="51">
        <f>SUM(C89:C90)</f>
        <v>1696150</v>
      </c>
      <c r="D88" s="51">
        <f>SUM(D89:D90)</f>
        <v>1281611.72</v>
      </c>
      <c r="E88" s="103">
        <f t="shared" si="4"/>
        <v>75.56004598649884</v>
      </c>
      <c r="F88" s="55">
        <f>SUM(F89:F90)</f>
        <v>697522.38</v>
      </c>
      <c r="G88" s="130">
        <f t="shared" si="5"/>
        <v>41.123861686761195</v>
      </c>
      <c r="H88" s="55">
        <f>SUM(H89:H90)</f>
        <v>584089.34</v>
      </c>
    </row>
    <row r="89" spans="1:8" s="6" customFormat="1" ht="11.25" customHeight="1">
      <c r="A89" s="50" t="s">
        <v>11</v>
      </c>
      <c r="B89" s="51">
        <v>0</v>
      </c>
      <c r="C89" s="51">
        <v>0</v>
      </c>
      <c r="D89" s="51">
        <v>0</v>
      </c>
      <c r="E89" s="103" t="e">
        <f t="shared" si="4"/>
        <v>#DIV/0!</v>
      </c>
      <c r="F89" s="55">
        <v>0</v>
      </c>
      <c r="G89" s="130" t="e">
        <f t="shared" si="5"/>
        <v>#DIV/0!</v>
      </c>
      <c r="H89" s="152">
        <f>D89-F89</f>
        <v>0</v>
      </c>
    </row>
    <row r="90" spans="1:8" s="6" customFormat="1" ht="11.25" customHeight="1">
      <c r="A90" s="52" t="s">
        <v>12</v>
      </c>
      <c r="B90" s="53">
        <v>1721150</v>
      </c>
      <c r="C90" s="53">
        <v>1696150</v>
      </c>
      <c r="D90" s="53">
        <v>1281611.72</v>
      </c>
      <c r="E90" s="103">
        <f t="shared" si="4"/>
        <v>75.56004598649884</v>
      </c>
      <c r="F90" s="73">
        <v>697522.38</v>
      </c>
      <c r="G90" s="130">
        <f t="shared" si="5"/>
        <v>41.123861686761195</v>
      </c>
      <c r="H90" s="152">
        <f>D90-F90</f>
        <v>584089.34</v>
      </c>
    </row>
    <row r="91" spans="1:8" s="6" customFormat="1" ht="11.25" customHeight="1">
      <c r="A91" s="52" t="s">
        <v>13</v>
      </c>
      <c r="B91" s="53">
        <f>B85+B88</f>
        <v>6005200</v>
      </c>
      <c r="C91" s="53">
        <f>C85+C88</f>
        <v>5980200</v>
      </c>
      <c r="D91" s="53">
        <f>D85+D88</f>
        <v>3902647.16</v>
      </c>
      <c r="E91" s="120">
        <f t="shared" si="4"/>
        <v>65.25947560282265</v>
      </c>
      <c r="F91" s="73">
        <f>F85+F88</f>
        <v>2937184.86</v>
      </c>
      <c r="G91" s="131">
        <f t="shared" si="5"/>
        <v>49.11516103140363</v>
      </c>
      <c r="H91" s="154">
        <f>D91-F91</f>
        <v>965462.3000000003</v>
      </c>
    </row>
    <row r="92" spans="1:8" s="5" customFormat="1" ht="24.75" customHeight="1">
      <c r="A92" s="240" t="s">
        <v>98</v>
      </c>
      <c r="B92" s="241"/>
      <c r="C92" s="241"/>
      <c r="D92" s="241"/>
      <c r="E92" s="241"/>
      <c r="F92" s="74"/>
      <c r="G92" s="132" t="s">
        <v>61</v>
      </c>
      <c r="H92" s="143"/>
    </row>
    <row r="93" spans="1:8" s="6" customFormat="1" ht="11.25" customHeight="1">
      <c r="A93" s="207" t="s">
        <v>14</v>
      </c>
      <c r="B93" s="243"/>
      <c r="C93" s="243"/>
      <c r="D93" s="243"/>
      <c r="E93" s="244"/>
      <c r="F93" s="89"/>
      <c r="G93" s="133">
        <v>0</v>
      </c>
      <c r="H93" s="145"/>
    </row>
    <row r="94" spans="1:8" s="6" customFormat="1" ht="11.25" customHeight="1">
      <c r="A94" s="204" t="s">
        <v>15</v>
      </c>
      <c r="B94" s="245"/>
      <c r="C94" s="245"/>
      <c r="D94" s="245"/>
      <c r="E94" s="245"/>
      <c r="F94" s="115"/>
      <c r="G94" s="127">
        <v>0</v>
      </c>
      <c r="H94" s="145"/>
    </row>
    <row r="95" spans="1:8" s="6" customFormat="1" ht="11.25" customHeight="1">
      <c r="A95" s="182" t="s">
        <v>16</v>
      </c>
      <c r="B95" s="183"/>
      <c r="C95" s="183"/>
      <c r="D95" s="183"/>
      <c r="E95" s="183"/>
      <c r="F95" s="75"/>
      <c r="G95" s="134">
        <f>SUM(G93:G94)</f>
        <v>0</v>
      </c>
      <c r="H95" s="145"/>
    </row>
    <row r="96" spans="1:8" s="6" customFormat="1" ht="11.25" customHeight="1">
      <c r="A96" s="242" t="s">
        <v>72</v>
      </c>
      <c r="B96" s="242"/>
      <c r="C96" s="242"/>
      <c r="D96" s="242"/>
      <c r="E96" s="242"/>
      <c r="F96" s="76"/>
      <c r="G96" s="134">
        <f>(F85-G95)/E74*100</f>
        <v>92.43987674206963</v>
      </c>
      <c r="H96" s="145"/>
    </row>
    <row r="97" spans="1:8" s="4" customFormat="1" ht="24.75" customHeight="1">
      <c r="A97" s="240" t="s">
        <v>99</v>
      </c>
      <c r="B97" s="240"/>
      <c r="C97" s="240"/>
      <c r="D97" s="186"/>
      <c r="E97" s="185" t="s">
        <v>61</v>
      </c>
      <c r="F97" s="240"/>
      <c r="G97" s="241"/>
      <c r="H97" s="144"/>
    </row>
    <row r="98" spans="1:8" s="6" customFormat="1" ht="11.25" customHeight="1">
      <c r="A98" s="237" t="s">
        <v>151</v>
      </c>
      <c r="B98" s="238"/>
      <c r="C98" s="238"/>
      <c r="D98" s="239"/>
      <c r="E98" s="179">
        <v>0</v>
      </c>
      <c r="F98" s="180"/>
      <c r="G98" s="181"/>
      <c r="H98" s="145"/>
    </row>
    <row r="99" spans="1:8" s="6" customFormat="1" ht="11.25" customHeight="1">
      <c r="A99" s="237" t="s">
        <v>152</v>
      </c>
      <c r="B99" s="238"/>
      <c r="C99" s="238"/>
      <c r="D99" s="239"/>
      <c r="E99" s="179">
        <v>0</v>
      </c>
      <c r="F99" s="180"/>
      <c r="G99" s="181"/>
      <c r="H99" s="145"/>
    </row>
    <row r="100" spans="1:8" s="6" customFormat="1" ht="21" customHeight="1">
      <c r="A100" s="202" t="s">
        <v>100</v>
      </c>
      <c r="B100" s="203"/>
      <c r="C100" s="203"/>
      <c r="D100" s="203"/>
      <c r="E100" s="203"/>
      <c r="F100" s="203"/>
      <c r="G100" s="203"/>
      <c r="H100" s="18"/>
    </row>
    <row r="101" spans="1:8" s="6" customFormat="1" ht="11.25" customHeight="1">
      <c r="A101" s="25"/>
      <c r="B101" s="11" t="s">
        <v>106</v>
      </c>
      <c r="C101" s="11" t="s">
        <v>106</v>
      </c>
      <c r="D101" s="230" t="s">
        <v>107</v>
      </c>
      <c r="E101" s="230"/>
      <c r="F101" s="230"/>
      <c r="G101" s="230"/>
      <c r="H101" s="142"/>
    </row>
    <row r="102" spans="1:8" s="6" customFormat="1" ht="11.25" customHeight="1">
      <c r="A102" s="20" t="s">
        <v>91</v>
      </c>
      <c r="B102" s="12" t="s">
        <v>108</v>
      </c>
      <c r="C102" s="68" t="s">
        <v>109</v>
      </c>
      <c r="D102" s="172" t="s">
        <v>111</v>
      </c>
      <c r="E102" s="197"/>
      <c r="F102" s="173"/>
      <c r="G102" s="17" t="s">
        <v>110</v>
      </c>
      <c r="H102" s="18"/>
    </row>
    <row r="103" spans="1:8" s="6" customFormat="1" ht="11.25" customHeight="1">
      <c r="A103" s="20"/>
      <c r="B103" s="12"/>
      <c r="C103" s="69" t="s">
        <v>112</v>
      </c>
      <c r="D103" s="170" t="s">
        <v>113</v>
      </c>
      <c r="E103" s="189"/>
      <c r="F103" s="171"/>
      <c r="G103" s="126" t="s">
        <v>42</v>
      </c>
      <c r="H103" s="13"/>
    </row>
    <row r="104" spans="1:8" s="6" customFormat="1" ht="11.25" customHeight="1">
      <c r="A104" s="24" t="s">
        <v>66</v>
      </c>
      <c r="B104" s="99">
        <f>(B50)*25/100</f>
        <v>4828750</v>
      </c>
      <c r="C104" s="42">
        <f>(C50)*25/100</f>
        <v>4828750</v>
      </c>
      <c r="D104" s="179">
        <f>(E50)*25/100</f>
        <v>2624249.605</v>
      </c>
      <c r="E104" s="180"/>
      <c r="F104" s="249"/>
      <c r="G104" s="135">
        <f>(D104/C104)*100</f>
        <v>54.346354750194145</v>
      </c>
      <c r="H104" s="142"/>
    </row>
    <row r="105" spans="1:10" s="6" customFormat="1" ht="11.25" customHeight="1">
      <c r="A105" s="29"/>
      <c r="B105" s="100" t="s">
        <v>114</v>
      </c>
      <c r="C105" s="101" t="s">
        <v>114</v>
      </c>
      <c r="D105" s="248" t="s">
        <v>145</v>
      </c>
      <c r="E105" s="248"/>
      <c r="F105" s="247" t="s">
        <v>38</v>
      </c>
      <c r="G105" s="248"/>
      <c r="H105" s="142" t="s">
        <v>155</v>
      </c>
      <c r="J105" s="125"/>
    </row>
    <row r="106" spans="1:10" s="6" customFormat="1" ht="11.25" customHeight="1">
      <c r="A106" s="10" t="s">
        <v>92</v>
      </c>
      <c r="B106" s="12" t="s">
        <v>108</v>
      </c>
      <c r="C106" s="12" t="s">
        <v>109</v>
      </c>
      <c r="D106" s="11" t="s">
        <v>111</v>
      </c>
      <c r="E106" s="68" t="s">
        <v>110</v>
      </c>
      <c r="F106" s="11" t="s">
        <v>111</v>
      </c>
      <c r="G106" s="94" t="s">
        <v>110</v>
      </c>
      <c r="H106" s="18" t="s">
        <v>160</v>
      </c>
      <c r="J106" s="125"/>
    </row>
    <row r="107" spans="1:8" s="6" customFormat="1" ht="11.25" customHeight="1">
      <c r="A107" s="9"/>
      <c r="B107" s="13"/>
      <c r="C107" s="14" t="s">
        <v>112</v>
      </c>
      <c r="D107" s="14" t="s">
        <v>40</v>
      </c>
      <c r="E107" s="68" t="s">
        <v>146</v>
      </c>
      <c r="F107" s="14" t="s">
        <v>40</v>
      </c>
      <c r="G107" s="69" t="s">
        <v>148</v>
      </c>
      <c r="H107" s="13" t="s">
        <v>159</v>
      </c>
    </row>
    <row r="108" spans="1:8" s="6" customFormat="1" ht="11.25" customHeight="1">
      <c r="A108" s="49" t="s">
        <v>17</v>
      </c>
      <c r="B108" s="54">
        <f>SUM(B109:B110)</f>
        <v>1086969</v>
      </c>
      <c r="C108" s="54">
        <f>SUM(C109:C110)</f>
        <v>1086969</v>
      </c>
      <c r="D108" s="102">
        <f>SUM(D109:D110)</f>
        <v>625488.74</v>
      </c>
      <c r="E108" s="117">
        <f aca="true" t="shared" si="6" ref="E108:E120">(D108/C108)*100</f>
        <v>57.544303471396155</v>
      </c>
      <c r="F108" s="116">
        <f>SUM(F109:F110)</f>
        <v>522678.58</v>
      </c>
      <c r="G108" s="130">
        <f aca="true" t="shared" si="7" ref="G108:G120">(F108/C108)*100</f>
        <v>48.085877334128206</v>
      </c>
      <c r="H108" s="54">
        <f>SUM(H109:H110)</f>
        <v>102810.15999999997</v>
      </c>
    </row>
    <row r="109" spans="1:10" s="6" customFormat="1" ht="11.25" customHeight="1">
      <c r="A109" s="50" t="s">
        <v>18</v>
      </c>
      <c r="B109" s="55">
        <f>B86+B89</f>
        <v>845000</v>
      </c>
      <c r="C109" s="51">
        <f>C86+C89</f>
        <v>845000</v>
      </c>
      <c r="D109" s="103">
        <f>D86+D89</f>
        <v>481692.54</v>
      </c>
      <c r="E109" s="118">
        <f t="shared" si="6"/>
        <v>57.00503431952663</v>
      </c>
      <c r="F109" s="51">
        <f>F86+F89</f>
        <v>405883.64</v>
      </c>
      <c r="G109" s="130">
        <f t="shared" si="7"/>
        <v>48.03356686390533</v>
      </c>
      <c r="H109" s="152">
        <f>D109-F109</f>
        <v>75808.89999999997</v>
      </c>
      <c r="J109" s="146"/>
    </row>
    <row r="110" spans="1:10" s="6" customFormat="1" ht="11.25" customHeight="1">
      <c r="A110" s="50" t="s">
        <v>19</v>
      </c>
      <c r="B110" s="55">
        <v>241969</v>
      </c>
      <c r="C110" s="51">
        <v>241969</v>
      </c>
      <c r="D110" s="103">
        <v>143796.2</v>
      </c>
      <c r="E110" s="118">
        <f t="shared" si="6"/>
        <v>59.42752997284777</v>
      </c>
      <c r="F110" s="51">
        <v>116794.94</v>
      </c>
      <c r="G110" s="130">
        <f t="shared" si="7"/>
        <v>48.26855506283863</v>
      </c>
      <c r="H110" s="152">
        <f>D110-F110</f>
        <v>27001.26000000001</v>
      </c>
      <c r="J110" s="125"/>
    </row>
    <row r="111" spans="1:10" s="6" customFormat="1" ht="11.25" customHeight="1">
      <c r="A111" s="50" t="s">
        <v>20</v>
      </c>
      <c r="B111" s="55">
        <f>SUM(B112:B113)</f>
        <v>7101050</v>
      </c>
      <c r="C111" s="55">
        <f>SUM(C112:C113)</f>
        <v>7076050</v>
      </c>
      <c r="D111" s="104">
        <f>SUM(D112:D113)</f>
        <v>4810262.85</v>
      </c>
      <c r="E111" s="118">
        <f t="shared" si="6"/>
        <v>67.97949208951322</v>
      </c>
      <c r="F111" s="51">
        <f>SUM(F112:F113)</f>
        <v>3409981.1</v>
      </c>
      <c r="G111" s="130">
        <f t="shared" si="7"/>
        <v>48.19046077967228</v>
      </c>
      <c r="H111" s="55">
        <f>SUM(H112:H113)</f>
        <v>1400281.75</v>
      </c>
      <c r="J111" s="146"/>
    </row>
    <row r="112" spans="1:10" s="6" customFormat="1" ht="11.25" customHeight="1">
      <c r="A112" s="50" t="s">
        <v>62</v>
      </c>
      <c r="B112" s="55">
        <f>B87+B90</f>
        <v>5160200</v>
      </c>
      <c r="C112" s="51">
        <f>C87+C90</f>
        <v>5135200</v>
      </c>
      <c r="D112" s="103">
        <f>D87+D90</f>
        <v>3420954.62</v>
      </c>
      <c r="E112" s="118">
        <f t="shared" si="6"/>
        <v>66.61774848107183</v>
      </c>
      <c r="F112" s="51">
        <f>F87+F90</f>
        <v>2531301.22</v>
      </c>
      <c r="G112" s="130">
        <f t="shared" si="7"/>
        <v>49.29313794983643</v>
      </c>
      <c r="H112" s="152">
        <f>D112-F112</f>
        <v>889653.3999999999</v>
      </c>
      <c r="J112" s="125"/>
    </row>
    <row r="113" spans="1:8" s="6" customFormat="1" ht="11.25" customHeight="1">
      <c r="A113" s="50" t="s">
        <v>47</v>
      </c>
      <c r="B113" s="55">
        <v>1940850</v>
      </c>
      <c r="C113" s="51">
        <v>1940850</v>
      </c>
      <c r="D113" s="103">
        <v>1389308.23</v>
      </c>
      <c r="E113" s="118">
        <f t="shared" si="6"/>
        <v>71.58246283844707</v>
      </c>
      <c r="F113" s="51">
        <v>878679.88</v>
      </c>
      <c r="G113" s="130">
        <f t="shared" si="7"/>
        <v>45.27294123708685</v>
      </c>
      <c r="H113" s="152">
        <f>D113-F113</f>
        <v>510628.35</v>
      </c>
    </row>
    <row r="114" spans="1:10" s="6" customFormat="1" ht="11.25" customHeight="1">
      <c r="A114" s="50" t="s">
        <v>21</v>
      </c>
      <c r="B114" s="55">
        <v>0</v>
      </c>
      <c r="C114" s="51">
        <v>0</v>
      </c>
      <c r="D114" s="103">
        <v>0</v>
      </c>
      <c r="E114" s="118" t="e">
        <f t="shared" si="6"/>
        <v>#DIV/0!</v>
      </c>
      <c r="F114" s="51">
        <v>0</v>
      </c>
      <c r="G114" s="130" t="e">
        <f t="shared" si="7"/>
        <v>#DIV/0!</v>
      </c>
      <c r="H114" s="18"/>
      <c r="J114" s="125"/>
    </row>
    <row r="115" spans="1:10" s="6" customFormat="1" ht="11.25" customHeight="1">
      <c r="A115" s="50" t="s">
        <v>22</v>
      </c>
      <c r="B115" s="55">
        <v>0</v>
      </c>
      <c r="C115" s="51">
        <v>0</v>
      </c>
      <c r="D115" s="103">
        <v>0</v>
      </c>
      <c r="E115" s="118" t="e">
        <f t="shared" si="6"/>
        <v>#DIV/0!</v>
      </c>
      <c r="F115" s="51">
        <v>0</v>
      </c>
      <c r="G115" s="130" t="e">
        <f t="shared" si="7"/>
        <v>#DIV/0!</v>
      </c>
      <c r="H115" s="152">
        <f>D115-F115</f>
        <v>0</v>
      </c>
      <c r="J115" s="146"/>
    </row>
    <row r="116" spans="1:8" s="6" customFormat="1" ht="11.25" customHeight="1">
      <c r="A116" s="50" t="s">
        <v>23</v>
      </c>
      <c r="B116" s="55">
        <v>0</v>
      </c>
      <c r="C116" s="51">
        <v>0</v>
      </c>
      <c r="D116" s="103">
        <v>0</v>
      </c>
      <c r="E116" s="118" t="e">
        <f t="shared" si="6"/>
        <v>#DIV/0!</v>
      </c>
      <c r="F116" s="51">
        <v>0</v>
      </c>
      <c r="G116" s="130" t="e">
        <f t="shared" si="7"/>
        <v>#DIV/0!</v>
      </c>
      <c r="H116" s="18"/>
    </row>
    <row r="117" spans="1:8" s="6" customFormat="1" ht="11.25" customHeight="1">
      <c r="A117" s="50" t="s">
        <v>24</v>
      </c>
      <c r="B117" s="55">
        <f>B118+B119</f>
        <v>10000</v>
      </c>
      <c r="C117" s="55">
        <f>C118+C119</f>
        <v>10000</v>
      </c>
      <c r="D117" s="55">
        <f>D118+D119</f>
        <v>0</v>
      </c>
      <c r="E117" s="118">
        <f t="shared" si="6"/>
        <v>0</v>
      </c>
      <c r="F117" s="55">
        <f>F118+F119</f>
        <v>0</v>
      </c>
      <c r="G117" s="130">
        <f t="shared" si="7"/>
        <v>0</v>
      </c>
      <c r="H117" s="55">
        <f>H118+H119</f>
        <v>0</v>
      </c>
    </row>
    <row r="118" spans="1:10" s="6" customFormat="1" ht="11.25" customHeight="1">
      <c r="A118" s="147" t="s">
        <v>161</v>
      </c>
      <c r="B118" s="55">
        <v>0</v>
      </c>
      <c r="C118" s="55">
        <v>0</v>
      </c>
      <c r="D118" s="51">
        <v>0</v>
      </c>
      <c r="E118" s="118" t="e">
        <f t="shared" si="6"/>
        <v>#DIV/0!</v>
      </c>
      <c r="F118" s="55">
        <v>0</v>
      </c>
      <c r="G118" s="130" t="e">
        <f t="shared" si="7"/>
        <v>#DIV/0!</v>
      </c>
      <c r="H118" s="152">
        <f>D118-F118</f>
        <v>0</v>
      </c>
      <c r="J118" s="125"/>
    </row>
    <row r="119" spans="1:10" s="6" customFormat="1" ht="11.25" customHeight="1">
      <c r="A119" s="147" t="s">
        <v>162</v>
      </c>
      <c r="B119" s="55">
        <v>10000</v>
      </c>
      <c r="C119" s="73">
        <v>10000</v>
      </c>
      <c r="D119" s="53">
        <v>0</v>
      </c>
      <c r="E119" s="119">
        <f t="shared" si="6"/>
        <v>0</v>
      </c>
      <c r="F119" s="73">
        <v>0</v>
      </c>
      <c r="G119" s="130">
        <f t="shared" si="7"/>
        <v>0</v>
      </c>
      <c r="H119" s="152">
        <f>D119-F119</f>
        <v>0</v>
      </c>
      <c r="J119" s="146"/>
    </row>
    <row r="120" spans="1:8" s="6" customFormat="1" ht="11.25" customHeight="1">
      <c r="A120" s="148" t="s">
        <v>25</v>
      </c>
      <c r="B120" s="56">
        <f>B108+B111+B114+B115+B116+B117</f>
        <v>8198019</v>
      </c>
      <c r="C120" s="149">
        <f>C108+C111+C114+C115+C116+C117</f>
        <v>8173019</v>
      </c>
      <c r="D120" s="56">
        <f>D108+D111+D114+D115+D116+D117</f>
        <v>5435751.59</v>
      </c>
      <c r="E120" s="120">
        <f t="shared" si="6"/>
        <v>66.50849080370423</v>
      </c>
      <c r="F120" s="56">
        <f>F108+F111+F114+F115+F116+F117</f>
        <v>3932659.68</v>
      </c>
      <c r="G120" s="131">
        <f t="shared" si="7"/>
        <v>48.11758886159447</v>
      </c>
      <c r="H120" s="154">
        <f>D120-F120</f>
        <v>1503091.9099999997</v>
      </c>
    </row>
    <row r="121" spans="1:8" s="6" customFormat="1" ht="11.25" customHeight="1">
      <c r="A121" s="200"/>
      <c r="B121" s="199"/>
      <c r="C121" s="199"/>
      <c r="D121" s="226"/>
      <c r="E121" s="199"/>
      <c r="F121" s="199"/>
      <c r="G121" s="199"/>
      <c r="H121" s="18"/>
    </row>
    <row r="122" spans="1:8" s="6" customFormat="1" ht="11.25" customHeight="1">
      <c r="A122" s="200" t="s">
        <v>101</v>
      </c>
      <c r="B122" s="200"/>
      <c r="C122" s="200"/>
      <c r="D122" s="201"/>
      <c r="E122" s="200" t="s">
        <v>61</v>
      </c>
      <c r="F122" s="200"/>
      <c r="G122" s="200"/>
      <c r="H122" s="18"/>
    </row>
    <row r="123" spans="1:8" s="6" customFormat="1" ht="11.25" customHeight="1">
      <c r="A123" s="250"/>
      <c r="B123" s="250"/>
      <c r="C123" s="250"/>
      <c r="D123" s="251"/>
      <c r="E123" s="225"/>
      <c r="F123" s="225"/>
      <c r="G123" s="225"/>
      <c r="H123" s="18"/>
    </row>
    <row r="124" spans="1:8" s="6" customFormat="1" ht="11.25" customHeight="1">
      <c r="A124" s="207" t="s">
        <v>26</v>
      </c>
      <c r="B124" s="208"/>
      <c r="C124" s="208"/>
      <c r="D124" s="209"/>
      <c r="E124" s="254">
        <f>SUM(E78)</f>
        <v>418919.01000000024</v>
      </c>
      <c r="F124" s="255"/>
      <c r="G124" s="255"/>
      <c r="H124" s="142"/>
    </row>
    <row r="125" spans="1:8" s="6" customFormat="1" ht="11.25" customHeight="1">
      <c r="A125" s="207" t="s">
        <v>27</v>
      </c>
      <c r="B125" s="208"/>
      <c r="C125" s="208"/>
      <c r="D125" s="209"/>
      <c r="E125" s="256">
        <v>0</v>
      </c>
      <c r="F125" s="257"/>
      <c r="G125" s="257"/>
      <c r="H125" s="18"/>
    </row>
    <row r="126" spans="1:8" s="6" customFormat="1" ht="11.25" customHeight="1">
      <c r="A126" s="207" t="s">
        <v>28</v>
      </c>
      <c r="B126" s="208"/>
      <c r="C126" s="208"/>
      <c r="D126" s="209"/>
      <c r="E126" s="256">
        <f>SUM(E161)</f>
        <v>3710.61</v>
      </c>
      <c r="F126" s="257"/>
      <c r="G126" s="257"/>
      <c r="H126" s="18"/>
    </row>
    <row r="127" spans="1:8" s="6" customFormat="1" ht="11.25" customHeight="1">
      <c r="A127" s="210" t="s">
        <v>29</v>
      </c>
      <c r="B127" s="208"/>
      <c r="C127" s="208"/>
      <c r="D127" s="209"/>
      <c r="E127" s="256">
        <v>0</v>
      </c>
      <c r="F127" s="257"/>
      <c r="G127" s="257"/>
      <c r="H127" s="18"/>
    </row>
    <row r="128" spans="1:8" s="6" customFormat="1" ht="11.25" customHeight="1">
      <c r="A128" s="210" t="s">
        <v>30</v>
      </c>
      <c r="B128" s="208"/>
      <c r="C128" s="208"/>
      <c r="D128" s="209"/>
      <c r="E128" s="256">
        <v>0</v>
      </c>
      <c r="F128" s="257"/>
      <c r="G128" s="257"/>
      <c r="H128" s="18"/>
    </row>
    <row r="129" spans="1:8" s="6" customFormat="1" ht="11.25" customHeight="1">
      <c r="A129" s="207" t="s">
        <v>67</v>
      </c>
      <c r="B129" s="208"/>
      <c r="C129" s="208"/>
      <c r="D129" s="209"/>
      <c r="E129" s="256">
        <v>0</v>
      </c>
      <c r="F129" s="257"/>
      <c r="G129" s="257"/>
      <c r="H129" s="18"/>
    </row>
    <row r="130" spans="1:8" s="6" customFormat="1" ht="22.5" customHeight="1">
      <c r="A130" s="207" t="s">
        <v>31</v>
      </c>
      <c r="B130" s="208"/>
      <c r="C130" s="208"/>
      <c r="D130" s="209"/>
      <c r="E130" s="258">
        <f>SUM(E151)</f>
        <v>0</v>
      </c>
      <c r="F130" s="259"/>
      <c r="G130" s="259"/>
      <c r="H130" s="13"/>
    </row>
    <row r="131" spans="1:8" s="6" customFormat="1" ht="11.25" customHeight="1">
      <c r="A131" s="204" t="s">
        <v>32</v>
      </c>
      <c r="B131" s="205"/>
      <c r="C131" s="205"/>
      <c r="D131" s="206"/>
      <c r="E131" s="211">
        <f>SUM(E124:E130)</f>
        <v>422629.6200000002</v>
      </c>
      <c r="F131" s="195"/>
      <c r="G131" s="195"/>
      <c r="H131" s="145"/>
    </row>
    <row r="132" spans="1:8" s="6" customFormat="1" ht="11.25" customHeight="1">
      <c r="A132" s="204" t="s">
        <v>33</v>
      </c>
      <c r="B132" s="205"/>
      <c r="C132" s="205"/>
      <c r="D132" s="206"/>
      <c r="E132" s="211">
        <f>SUM(E108,E111,F108,F111)-SUM(E131)</f>
        <v>3510155.583795561</v>
      </c>
      <c r="F132" s="195"/>
      <c r="G132" s="195"/>
      <c r="H132" s="145"/>
    </row>
    <row r="133" spans="1:8" s="6" customFormat="1" ht="14.25" customHeight="1">
      <c r="A133" s="204" t="s">
        <v>86</v>
      </c>
      <c r="B133" s="205"/>
      <c r="C133" s="205"/>
      <c r="D133" s="206"/>
      <c r="E133" s="211">
        <f>(E132)/(E50)*100</f>
        <v>33.43961238583821</v>
      </c>
      <c r="F133" s="195"/>
      <c r="G133" s="195"/>
      <c r="H133" s="145"/>
    </row>
    <row r="134" spans="1:8" s="6" customFormat="1" ht="21" customHeight="1">
      <c r="A134" s="202" t="s">
        <v>102</v>
      </c>
      <c r="B134" s="203"/>
      <c r="C134" s="203"/>
      <c r="D134" s="203"/>
      <c r="E134" s="203"/>
      <c r="F134" s="203"/>
      <c r="G134" s="203"/>
      <c r="H134" s="145"/>
    </row>
    <row r="135" spans="1:8" s="6" customFormat="1" ht="21" customHeight="1">
      <c r="A135" s="105"/>
      <c r="B135" s="106"/>
      <c r="C135" s="106"/>
      <c r="D135" s="93"/>
      <c r="E135" s="93"/>
      <c r="F135" s="93"/>
      <c r="G135" s="93"/>
      <c r="H135" s="145"/>
    </row>
    <row r="136" spans="1:8" s="6" customFormat="1" ht="11.25" customHeight="1">
      <c r="A136" s="8"/>
      <c r="B136" s="94" t="s">
        <v>114</v>
      </c>
      <c r="C136" s="11" t="s">
        <v>114</v>
      </c>
      <c r="D136" s="252" t="s">
        <v>145</v>
      </c>
      <c r="E136" s="252"/>
      <c r="F136" s="253" t="s">
        <v>38</v>
      </c>
      <c r="G136" s="248"/>
      <c r="H136" s="11" t="s">
        <v>155</v>
      </c>
    </row>
    <row r="137" spans="1:8" s="6" customFormat="1" ht="11.25" customHeight="1">
      <c r="A137" s="16" t="s">
        <v>103</v>
      </c>
      <c r="B137" s="68" t="s">
        <v>108</v>
      </c>
      <c r="C137" s="12" t="s">
        <v>109</v>
      </c>
      <c r="D137" s="17" t="s">
        <v>111</v>
      </c>
      <c r="E137" s="11" t="s">
        <v>110</v>
      </c>
      <c r="F137" s="95" t="s">
        <v>111</v>
      </c>
      <c r="G137" s="10" t="s">
        <v>110</v>
      </c>
      <c r="H137" s="12" t="s">
        <v>156</v>
      </c>
    </row>
    <row r="138" spans="1:8" s="6" customFormat="1" ht="11.25" customHeight="1">
      <c r="A138" s="16"/>
      <c r="B138" s="68"/>
      <c r="C138" s="12" t="s">
        <v>39</v>
      </c>
      <c r="D138" s="10" t="s">
        <v>40</v>
      </c>
      <c r="E138" s="12" t="s">
        <v>146</v>
      </c>
      <c r="F138" s="16" t="s">
        <v>40</v>
      </c>
      <c r="G138" s="10" t="s">
        <v>148</v>
      </c>
      <c r="H138" s="12" t="s">
        <v>157</v>
      </c>
    </row>
    <row r="139" spans="1:8" s="6" customFormat="1" ht="11.25" customHeight="1">
      <c r="A139" s="9"/>
      <c r="B139" s="97"/>
      <c r="C139" s="14"/>
      <c r="D139" s="70"/>
      <c r="E139" s="14" t="s">
        <v>40</v>
      </c>
      <c r="F139" s="92"/>
      <c r="G139" s="126"/>
      <c r="H139" s="14" t="s">
        <v>158</v>
      </c>
    </row>
    <row r="140" spans="1:8" s="6" customFormat="1" ht="11.25" customHeight="1">
      <c r="A140" s="57" t="s">
        <v>34</v>
      </c>
      <c r="B140" s="60"/>
      <c r="C140" s="61"/>
      <c r="D140" s="60"/>
      <c r="E140" s="61"/>
      <c r="F140" s="61"/>
      <c r="G140" s="136"/>
      <c r="H140" s="142"/>
    </row>
    <row r="141" spans="1:8" s="6" customFormat="1" ht="11.25" customHeight="1">
      <c r="A141" s="57" t="s">
        <v>115</v>
      </c>
      <c r="B141" s="62">
        <v>0</v>
      </c>
      <c r="C141" s="63">
        <v>0</v>
      </c>
      <c r="D141" s="63">
        <v>0</v>
      </c>
      <c r="E141" s="118" t="e">
        <f>(D141/C141)*100</f>
        <v>#DIV/0!</v>
      </c>
      <c r="F141" s="63">
        <v>0</v>
      </c>
      <c r="G141" s="137" t="e">
        <f>(F141/C141)*100</f>
        <v>#DIV/0!</v>
      </c>
      <c r="H141" s="18"/>
    </row>
    <row r="142" spans="1:8" s="6" customFormat="1" ht="11.25" customHeight="1">
      <c r="A142" s="57" t="s">
        <v>35</v>
      </c>
      <c r="B142" s="62">
        <v>365000</v>
      </c>
      <c r="C142" s="63">
        <v>311000</v>
      </c>
      <c r="D142" s="63">
        <v>47216.22</v>
      </c>
      <c r="E142" s="118">
        <f>(D142/C142)*100</f>
        <v>15.182064308681673</v>
      </c>
      <c r="F142" s="63">
        <v>47212.44</v>
      </c>
      <c r="G142" s="137">
        <f>(F142/C142)*100</f>
        <v>15.180848874598071</v>
      </c>
      <c r="H142" s="152">
        <f>D142-F142</f>
        <v>3.779999999998836</v>
      </c>
    </row>
    <row r="143" spans="1:8" s="6" customFormat="1" ht="11.25" customHeight="1">
      <c r="A143" s="57" t="s">
        <v>36</v>
      </c>
      <c r="B143" s="62">
        <v>0</v>
      </c>
      <c r="C143" s="63">
        <v>0</v>
      </c>
      <c r="D143" s="63">
        <v>0</v>
      </c>
      <c r="E143" s="118" t="e">
        <f>(D143/C143)*100</f>
        <v>#DIV/0!</v>
      </c>
      <c r="F143" s="63">
        <v>0</v>
      </c>
      <c r="G143" s="137" t="e">
        <f>(F143/C143)*100</f>
        <v>#DIV/0!</v>
      </c>
      <c r="H143" s="18"/>
    </row>
    <row r="144" spans="1:8" s="6" customFormat="1" ht="11.25" customHeight="1">
      <c r="A144" s="58" t="s">
        <v>68</v>
      </c>
      <c r="B144" s="64">
        <v>2636700</v>
      </c>
      <c r="C144" s="65">
        <v>2715700</v>
      </c>
      <c r="D144" s="65">
        <v>2336243.02</v>
      </c>
      <c r="E144" s="118">
        <f>(D144/C144)*100</f>
        <v>86.0272865191295</v>
      </c>
      <c r="F144" s="65">
        <v>527681.6</v>
      </c>
      <c r="G144" s="138">
        <f>(F144/C144)*100</f>
        <v>19.430776595352945</v>
      </c>
      <c r="H144" s="153">
        <f>D144-F144</f>
        <v>1808561.42</v>
      </c>
    </row>
    <row r="145" spans="1:8" s="6" customFormat="1" ht="11.25" customHeight="1">
      <c r="A145" s="59" t="s">
        <v>69</v>
      </c>
      <c r="B145" s="66" t="s">
        <v>87</v>
      </c>
      <c r="C145" s="66"/>
      <c r="D145" s="71"/>
      <c r="E145" s="72"/>
      <c r="F145" s="107"/>
      <c r="G145" s="139"/>
      <c r="H145" s="142"/>
    </row>
    <row r="146" spans="1:8" s="6" customFormat="1" ht="11.25" customHeight="1">
      <c r="A146" s="58" t="s">
        <v>70</v>
      </c>
      <c r="B146" s="62">
        <f>B141+B142+B143+B144</f>
        <v>3001700</v>
      </c>
      <c r="C146" s="62">
        <f>C141+C142+C143+C144</f>
        <v>3026700</v>
      </c>
      <c r="D146" s="62">
        <f>D141+D142+D143+D144</f>
        <v>2383459.24</v>
      </c>
      <c r="E146" s="118">
        <f>(D146/C146)*100</f>
        <v>78.74778603759871</v>
      </c>
      <c r="F146" s="62">
        <f>F141+F142+F143+F144</f>
        <v>574894.04</v>
      </c>
      <c r="G146" s="130">
        <f>(F146/C146)*100</f>
        <v>18.994087289787558</v>
      </c>
      <c r="H146" s="153">
        <f>D146-F146</f>
        <v>1808565.2000000002</v>
      </c>
    </row>
    <row r="147" spans="1:8" s="6" customFormat="1" ht="11.25" customHeight="1">
      <c r="A147" s="58" t="s">
        <v>71</v>
      </c>
      <c r="B147" s="67">
        <f>B120+B146</f>
        <v>11199719</v>
      </c>
      <c r="C147" s="67">
        <f>C120+C146</f>
        <v>11199719</v>
      </c>
      <c r="D147" s="67">
        <f>D120+D146</f>
        <v>7819210.83</v>
      </c>
      <c r="E147" s="124">
        <f>(D147/C147)*100</f>
        <v>69.81613404764887</v>
      </c>
      <c r="F147" s="67">
        <f>F120+F146</f>
        <v>4507553.720000001</v>
      </c>
      <c r="G147" s="131">
        <f>(F147/C147)*100</f>
        <v>40.2470251262554</v>
      </c>
      <c r="H147" s="154">
        <f>D147-F147</f>
        <v>3311657.1099999994</v>
      </c>
    </row>
    <row r="148" spans="1:8" s="6" customFormat="1" ht="11.25" customHeight="1">
      <c r="A148" s="220" t="s">
        <v>48</v>
      </c>
      <c r="B148" s="172" t="s">
        <v>87</v>
      </c>
      <c r="C148" s="173"/>
      <c r="D148" s="172"/>
      <c r="E148" s="197"/>
      <c r="F148" s="197"/>
      <c r="G148" s="197"/>
      <c r="H148" s="142"/>
    </row>
    <row r="149" spans="1:8" s="6" customFormat="1" ht="11.25" customHeight="1">
      <c r="A149" s="221"/>
      <c r="B149" s="168" t="s">
        <v>49</v>
      </c>
      <c r="C149" s="169"/>
      <c r="D149" s="168" t="s">
        <v>149</v>
      </c>
      <c r="E149" s="188"/>
      <c r="F149" s="188"/>
      <c r="G149" s="188"/>
      <c r="H149" s="18"/>
    </row>
    <row r="150" spans="1:8" s="6" customFormat="1" ht="11.25" customHeight="1">
      <c r="A150" s="222"/>
      <c r="B150" s="170" t="s">
        <v>87</v>
      </c>
      <c r="C150" s="171"/>
      <c r="D150" s="170"/>
      <c r="E150" s="189"/>
      <c r="F150" s="189"/>
      <c r="G150" s="189"/>
      <c r="H150" s="13"/>
    </row>
    <row r="151" spans="1:8" s="6" customFormat="1" ht="19.5" customHeight="1">
      <c r="A151" s="121" t="s">
        <v>153</v>
      </c>
      <c r="B151" s="223">
        <f>C152+C153</f>
        <v>207440.06</v>
      </c>
      <c r="C151" s="224"/>
      <c r="D151" s="122"/>
      <c r="E151" s="123">
        <v>0</v>
      </c>
      <c r="F151" s="123"/>
      <c r="G151" s="122"/>
      <c r="H151" s="18"/>
    </row>
    <row r="152" spans="1:8" s="6" customFormat="1" ht="13.5" customHeight="1">
      <c r="A152" s="80" t="s">
        <v>143</v>
      </c>
      <c r="B152" s="77"/>
      <c r="C152" s="78">
        <v>15372.36</v>
      </c>
      <c r="D152" s="86"/>
      <c r="E152" s="81">
        <v>0</v>
      </c>
      <c r="F152" s="81"/>
      <c r="G152" s="140"/>
      <c r="H152" s="145"/>
    </row>
    <row r="153" spans="1:8" s="6" customFormat="1" ht="13.5" customHeight="1">
      <c r="A153" s="82" t="s">
        <v>144</v>
      </c>
      <c r="B153" s="44"/>
      <c r="C153" s="79">
        <v>192067.7</v>
      </c>
      <c r="D153" s="87"/>
      <c r="E153" s="83">
        <v>0</v>
      </c>
      <c r="F153" s="83"/>
      <c r="G153" s="141"/>
      <c r="H153" s="145"/>
    </row>
    <row r="154" spans="1:8" s="6" customFormat="1" ht="11.25" customHeight="1">
      <c r="A154" s="15"/>
      <c r="B154" s="84"/>
      <c r="C154" s="85"/>
      <c r="D154" s="84"/>
      <c r="E154" s="88"/>
      <c r="F154" s="88"/>
      <c r="G154" s="88"/>
      <c r="H154" s="145"/>
    </row>
    <row r="155" spans="1:8" s="6" customFormat="1" ht="11.25" customHeight="1">
      <c r="A155" s="213" t="s">
        <v>93</v>
      </c>
      <c r="B155" s="213"/>
      <c r="C155" s="213"/>
      <c r="D155" s="214"/>
      <c r="E155" s="217" t="s">
        <v>61</v>
      </c>
      <c r="F155" s="218"/>
      <c r="G155" s="219"/>
      <c r="H155" s="145"/>
    </row>
    <row r="156" spans="1:8" s="6" customFormat="1" ht="22.5" customHeight="1">
      <c r="A156" s="215"/>
      <c r="B156" s="215"/>
      <c r="C156" s="215"/>
      <c r="D156" s="216"/>
      <c r="E156" s="185" t="s">
        <v>95</v>
      </c>
      <c r="F156" s="186"/>
      <c r="G156" s="128" t="s">
        <v>94</v>
      </c>
      <c r="H156" s="145"/>
    </row>
    <row r="157" spans="1:8" s="6" customFormat="1" ht="11.25" customHeight="1">
      <c r="A157" s="32" t="s">
        <v>150</v>
      </c>
      <c r="B157" s="3"/>
      <c r="C157" s="3"/>
      <c r="D157" s="7"/>
      <c r="E157" s="176">
        <v>14263.82</v>
      </c>
      <c r="F157" s="177"/>
      <c r="G157" s="44">
        <v>0</v>
      </c>
      <c r="H157" s="18"/>
    </row>
    <row r="158" spans="1:8" s="6" customFormat="1" ht="11.25" customHeight="1">
      <c r="A158" s="32" t="s">
        <v>37</v>
      </c>
      <c r="B158" s="29"/>
      <c r="C158" s="29"/>
      <c r="D158" s="23"/>
      <c r="E158" s="166">
        <v>2418878.97</v>
      </c>
      <c r="F158" s="167"/>
      <c r="G158" s="45">
        <v>0</v>
      </c>
      <c r="H158" s="18"/>
    </row>
    <row r="159" spans="1:8" s="6" customFormat="1" ht="11.25" customHeight="1">
      <c r="A159" s="32" t="s">
        <v>168</v>
      </c>
      <c r="B159" s="29"/>
      <c r="C159" s="29"/>
      <c r="D159" s="23"/>
      <c r="E159" s="90"/>
      <c r="F159" s="157">
        <v>1120270</v>
      </c>
      <c r="G159" s="45"/>
      <c r="H159" s="18"/>
    </row>
    <row r="160" spans="1:8" s="6" customFormat="1" ht="11.25" customHeight="1">
      <c r="A160" s="32" t="s">
        <v>169</v>
      </c>
      <c r="B160" s="29"/>
      <c r="C160" s="29"/>
      <c r="D160" s="23"/>
      <c r="E160" s="166">
        <v>3439436.67</v>
      </c>
      <c r="F160" s="167"/>
      <c r="G160" s="45">
        <v>0</v>
      </c>
      <c r="H160" s="18"/>
    </row>
    <row r="161" spans="1:8" s="6" customFormat="1" ht="11.25" customHeight="1">
      <c r="A161" s="32" t="s">
        <v>170</v>
      </c>
      <c r="B161" s="29"/>
      <c r="C161" s="29"/>
      <c r="D161" s="23"/>
      <c r="E161" s="166">
        <v>3710.61</v>
      </c>
      <c r="F161" s="167"/>
      <c r="G161" s="45">
        <v>0</v>
      </c>
      <c r="H161" s="18"/>
    </row>
    <row r="162" spans="1:8" s="6" customFormat="1" ht="11.25" customHeight="1">
      <c r="A162" s="31" t="s">
        <v>171</v>
      </c>
      <c r="B162" s="21"/>
      <c r="C162" s="21"/>
      <c r="D162" s="22"/>
      <c r="E162" s="160">
        <f>E157+E158+F159-E160+E161</f>
        <v>117686.73000000011</v>
      </c>
      <c r="F162" s="161"/>
      <c r="G162" s="129">
        <f>SUM(G157,G158,G161)-SUM(G160)</f>
        <v>0</v>
      </c>
      <c r="H162" s="13"/>
    </row>
    <row r="163" spans="1:7" s="6" customFormat="1" ht="11.25" customHeight="1">
      <c r="A163" s="150" t="s">
        <v>174</v>
      </c>
      <c r="B163" s="151"/>
      <c r="C163" s="150"/>
      <c r="D163" s="43"/>
      <c r="E163" s="43"/>
      <c r="F163" s="43"/>
      <c r="G163" s="43"/>
    </row>
    <row r="164" s="6" customFormat="1" ht="11.25" customHeight="1"/>
    <row r="165" spans="1:7" ht="11.25" customHeight="1">
      <c r="A165" s="156" t="s">
        <v>165</v>
      </c>
      <c r="B165" s="156" t="s">
        <v>166</v>
      </c>
      <c r="C165" s="48"/>
      <c r="D165" s="48"/>
      <c r="E165" s="198" t="s">
        <v>172</v>
      </c>
      <c r="F165" s="198"/>
      <c r="G165" s="198"/>
    </row>
    <row r="166" spans="1:7" ht="11.25" customHeight="1">
      <c r="A166" s="156" t="s">
        <v>117</v>
      </c>
      <c r="B166" s="156" t="s">
        <v>167</v>
      </c>
      <c r="C166" s="48"/>
      <c r="D166" s="48"/>
      <c r="E166" s="198" t="s">
        <v>173</v>
      </c>
      <c r="F166" s="198"/>
      <c r="G166" s="198"/>
    </row>
    <row r="167" spans="1:7" ht="11.25" customHeight="1">
      <c r="A167" s="48"/>
      <c r="B167" s="48"/>
      <c r="C167" s="48"/>
      <c r="D167" s="48"/>
      <c r="E167" s="212"/>
      <c r="F167" s="212"/>
      <c r="G167" s="212"/>
    </row>
    <row r="168" spans="1:7" ht="11.25" customHeight="1">
      <c r="A168" s="46"/>
      <c r="B168" s="46"/>
      <c r="C168" s="46"/>
      <c r="D168" s="46"/>
      <c r="E168" s="46"/>
      <c r="F168" s="46"/>
      <c r="G168" s="46"/>
    </row>
    <row r="169" spans="1:7" ht="11.25" customHeight="1">
      <c r="A169" s="46"/>
      <c r="B169" s="46"/>
      <c r="C169" s="46"/>
      <c r="D169" s="46"/>
      <c r="E169" s="46"/>
      <c r="F169" s="46"/>
      <c r="G169" s="46"/>
    </row>
    <row r="171" ht="11.25" customHeight="1">
      <c r="A171" s="47"/>
    </row>
    <row r="172" ht="11.25" customHeight="1">
      <c r="A172" s="47"/>
    </row>
  </sheetData>
  <sheetProtection/>
  <mergeCells count="214">
    <mergeCell ref="D136:E136"/>
    <mergeCell ref="F136:G136"/>
    <mergeCell ref="E124:G124"/>
    <mergeCell ref="E125:G125"/>
    <mergeCell ref="E126:G126"/>
    <mergeCell ref="E127:G127"/>
    <mergeCell ref="E128:G128"/>
    <mergeCell ref="E129:G129"/>
    <mergeCell ref="E130:G130"/>
    <mergeCell ref="A134:G134"/>
    <mergeCell ref="D102:F102"/>
    <mergeCell ref="D103:F103"/>
    <mergeCell ref="D104:F104"/>
    <mergeCell ref="D105:E105"/>
    <mergeCell ref="F105:G105"/>
    <mergeCell ref="E131:G131"/>
    <mergeCell ref="A123:D123"/>
    <mergeCell ref="A130:D130"/>
    <mergeCell ref="E122:G122"/>
    <mergeCell ref="A131:D131"/>
    <mergeCell ref="D101:G101"/>
    <mergeCell ref="A93:E93"/>
    <mergeCell ref="A94:E94"/>
    <mergeCell ref="A80:G80"/>
    <mergeCell ref="A97:D97"/>
    <mergeCell ref="E97:G97"/>
    <mergeCell ref="F81:G81"/>
    <mergeCell ref="D81:E81"/>
    <mergeCell ref="A2:G2"/>
    <mergeCell ref="A3:G3"/>
    <mergeCell ref="A4:G4"/>
    <mergeCell ref="A99:D99"/>
    <mergeCell ref="A92:E92"/>
    <mergeCell ref="E19:F19"/>
    <mergeCell ref="E20:F20"/>
    <mergeCell ref="A96:E96"/>
    <mergeCell ref="A98:D98"/>
    <mergeCell ref="E22:F22"/>
    <mergeCell ref="B150:C150"/>
    <mergeCell ref="D150:G150"/>
    <mergeCell ref="A1:G1"/>
    <mergeCell ref="A7:G7"/>
    <mergeCell ref="D8:G8"/>
    <mergeCell ref="D51:G51"/>
    <mergeCell ref="A5:G5"/>
    <mergeCell ref="A79:G79"/>
    <mergeCell ref="A63:G63"/>
    <mergeCell ref="D64:G64"/>
    <mergeCell ref="A132:D132"/>
    <mergeCell ref="E98:G98"/>
    <mergeCell ref="B151:C151"/>
    <mergeCell ref="E123:G123"/>
    <mergeCell ref="A124:D124"/>
    <mergeCell ref="A125:D125"/>
    <mergeCell ref="A129:D129"/>
    <mergeCell ref="A121:D121"/>
    <mergeCell ref="E132:G132"/>
    <mergeCell ref="A127:D127"/>
    <mergeCell ref="A133:D133"/>
    <mergeCell ref="A126:D126"/>
    <mergeCell ref="A128:D128"/>
    <mergeCell ref="E133:G133"/>
    <mergeCell ref="E166:G166"/>
    <mergeCell ref="E167:G167"/>
    <mergeCell ref="A155:D156"/>
    <mergeCell ref="E155:G155"/>
    <mergeCell ref="A148:A150"/>
    <mergeCell ref="B148:C148"/>
    <mergeCell ref="D148:G148"/>
    <mergeCell ref="E157:F157"/>
    <mergeCell ref="E158:F158"/>
    <mergeCell ref="B149:C149"/>
    <mergeCell ref="E21:F21"/>
    <mergeCell ref="E165:G165"/>
    <mergeCell ref="E121:G121"/>
    <mergeCell ref="A122:D122"/>
    <mergeCell ref="A100:G100"/>
    <mergeCell ref="D149:G149"/>
    <mergeCell ref="E9:F9"/>
    <mergeCell ref="E10:F10"/>
    <mergeCell ref="E15:F15"/>
    <mergeCell ref="E16:F16"/>
    <mergeCell ref="E17:F17"/>
    <mergeCell ref="E18:F18"/>
    <mergeCell ref="E11:F11"/>
    <mergeCell ref="E12:F12"/>
    <mergeCell ref="E13:F13"/>
    <mergeCell ref="E14:F14"/>
    <mergeCell ref="E26:F26"/>
    <mergeCell ref="E27:F27"/>
    <mergeCell ref="E28:F28"/>
    <mergeCell ref="E23:F23"/>
    <mergeCell ref="E24:F24"/>
    <mergeCell ref="E25:F25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55:F55"/>
    <mergeCell ref="E54:F54"/>
    <mergeCell ref="E40:F40"/>
    <mergeCell ref="E42:F42"/>
    <mergeCell ref="E41:F41"/>
    <mergeCell ref="E43:F43"/>
    <mergeCell ref="E44:F44"/>
    <mergeCell ref="E45:F45"/>
    <mergeCell ref="E60:F60"/>
    <mergeCell ref="E61:F61"/>
    <mergeCell ref="E62:F62"/>
    <mergeCell ref="E46:F46"/>
    <mergeCell ref="E47:F47"/>
    <mergeCell ref="E48:F48"/>
    <mergeCell ref="E49:F49"/>
    <mergeCell ref="E50:F50"/>
    <mergeCell ref="E52:F52"/>
    <mergeCell ref="E53:F53"/>
    <mergeCell ref="E74:F74"/>
    <mergeCell ref="E75:F75"/>
    <mergeCell ref="E76:F76"/>
    <mergeCell ref="E69:F69"/>
    <mergeCell ref="E77:F77"/>
    <mergeCell ref="E56:F56"/>
    <mergeCell ref="E57:F57"/>
    <mergeCell ref="E58:F58"/>
    <mergeCell ref="E59:F59"/>
    <mergeCell ref="E70:F70"/>
    <mergeCell ref="E71:F71"/>
    <mergeCell ref="E65:F65"/>
    <mergeCell ref="E66:F66"/>
    <mergeCell ref="E68:F68"/>
    <mergeCell ref="E160:F160"/>
    <mergeCell ref="E67:F67"/>
    <mergeCell ref="E99:G99"/>
    <mergeCell ref="A95:E95"/>
    <mergeCell ref="E161:F161"/>
    <mergeCell ref="E162:F162"/>
    <mergeCell ref="E78:F78"/>
    <mergeCell ref="E156:F156"/>
    <mergeCell ref="E72:F72"/>
    <mergeCell ref="E73:F73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5:H65"/>
    <mergeCell ref="G66:H66"/>
    <mergeCell ref="G62:H62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Finanças</cp:lastModifiedBy>
  <cp:lastPrinted>2014-07-25T12:22:14Z</cp:lastPrinted>
  <dcterms:created xsi:type="dcterms:W3CDTF">2004-08-09T19:29:24Z</dcterms:created>
  <dcterms:modified xsi:type="dcterms:W3CDTF">2015-07-23T16:05:45Z</dcterms:modified>
  <cp:category/>
  <cp:version/>
  <cp:contentType/>
  <cp:contentStatus/>
</cp:coreProperties>
</file>